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apathanopoulou\Desktop\ΑΝΑΜΟΡΦΩΜ ΠΙΝΑΚΕΣ-ΤΜΗΜΑΤΑΡΧΕΣ-ΚΡΙΣΕΙΣ 2023_30-4-2025\"/>
    </mc:Choice>
  </mc:AlternateContent>
  <xr:revisionPtr revIDLastSave="0" documentId="13_ncr:1_{01DA5CC0-EDEF-46E0-9AEE-81AB6962DB3C}" xr6:coauthVersionLast="36" xr6:coauthVersionMax="47" xr10:uidLastSave="{00000000-0000-0000-0000-000000000000}"/>
  <bookViews>
    <workbookView xWindow="0" yWindow="0" windowWidth="28800" windowHeight="11025" activeTab="2" xr2:uid="{00000000-000D-0000-FFFF-FFFF00000000}"/>
  </bookViews>
  <sheets>
    <sheet name="ΤΔΠΕΡΙΣΤΑΤΙΚΩΝ" sheetId="3" r:id="rId1"/>
    <sheet name="ΤΕΠ&amp;ΗΛΕΜΠΟΡΙΟΥ" sheetId="9" r:id="rId2"/>
    <sheet name="ΤΔΠ&amp;ΝΟΘΕΙΑΣ" sheetId="10" r:id="rId3"/>
  </sheets>
  <definedNames>
    <definedName name="_xlnm.Print_Area" localSheetId="2">'ΤΔΠ&amp;ΝΟΘΕΙΑΣ'!$A$1:$AG$20</definedName>
    <definedName name="_xlnm.Print_Area" localSheetId="0">ΤΔΠΕΡΙΣΤΑΤΙΚΩΝ!$A$1:$AG$15</definedName>
    <definedName name="_xlnm.Print_Area" localSheetId="1">'ΤΕΠ&amp;ΗΛΕΜΠΟΡΙΟΥ'!$A$1:$AG$14</definedName>
    <definedName name="_xlnm.Print_Titles" localSheetId="2">'ΤΔΠ&amp;ΝΟΘΕΙΑΣ'!$1:$8</definedName>
    <definedName name="_xlnm.Print_Titles" localSheetId="0">ΤΔΠΕΡΙΣΤΑΤΙΚΩΝ!$1:$8</definedName>
    <definedName name="_xlnm.Print_Titles" localSheetId="1">'ΤΕΠ&amp;ΗΛΕΜΠΟΡΙΟΥ'!$1:$8</definedName>
  </definedNames>
  <calcPr calcId="179021"/>
</workbook>
</file>

<file path=xl/calcChain.xml><?xml version="1.0" encoding="utf-8"?>
<calcChain xmlns="http://schemas.openxmlformats.org/spreadsheetml/2006/main">
  <c r="AF11" i="10" l="1"/>
  <c r="AG11" i="10" s="1"/>
  <c r="AE11" i="10"/>
  <c r="AD11" i="10"/>
  <c r="AB11" i="10"/>
  <c r="T11" i="10"/>
  <c r="R11" i="10"/>
  <c r="P11" i="10"/>
  <c r="AF15" i="10" l="1"/>
  <c r="AE15" i="10"/>
  <c r="AG15" i="10" s="1"/>
  <c r="AD15" i="10"/>
  <c r="AB15" i="10"/>
  <c r="W15" i="10"/>
  <c r="R15" i="10"/>
  <c r="P15" i="10"/>
  <c r="AG14" i="10"/>
  <c r="AF14" i="10"/>
  <c r="AE14" i="10"/>
  <c r="AF12" i="10"/>
  <c r="AG12" i="10" s="1"/>
  <c r="AE12" i="10"/>
  <c r="R12" i="10"/>
  <c r="AE10" i="10"/>
  <c r="AG10" i="10" s="1"/>
  <c r="R10" i="10"/>
  <c r="AF10" i="10" s="1"/>
  <c r="AF12" i="3"/>
  <c r="AE12" i="3"/>
  <c r="AD12" i="3"/>
  <c r="AB12" i="3"/>
  <c r="W12" i="3"/>
  <c r="R12" i="3"/>
  <c r="P12" i="3"/>
  <c r="AF11" i="3"/>
  <c r="AE11" i="3"/>
  <c r="AE9" i="3"/>
  <c r="R9" i="3"/>
  <c r="AF9" i="3" s="1"/>
  <c r="AE10" i="3"/>
  <c r="R10" i="3"/>
  <c r="AF10" i="3" s="1"/>
  <c r="AG10" i="3" s="1"/>
  <c r="AE14" i="9"/>
  <c r="R14" i="9"/>
  <c r="AF14" i="9" s="1"/>
  <c r="AG14" i="9" s="1"/>
  <c r="AF11" i="9"/>
  <c r="AE11" i="9"/>
  <c r="AG11" i="9" s="1"/>
  <c r="AD11" i="9"/>
  <c r="AB11" i="9"/>
  <c r="R11" i="9" s="1"/>
  <c r="Y11" i="9"/>
  <c r="T11" i="9"/>
  <c r="P11" i="9"/>
  <c r="AE20" i="10"/>
  <c r="R20" i="10"/>
  <c r="AF20" i="10" s="1"/>
  <c r="AG9" i="3" l="1"/>
  <c r="AG20" i="10"/>
  <c r="AG12" i="3"/>
  <c r="AG11" i="3"/>
  <c r="AE16" i="10"/>
  <c r="R16" i="10"/>
  <c r="AF16" i="10" s="1"/>
  <c r="AE19" i="10"/>
  <c r="R19" i="10"/>
  <c r="AF19" i="10" s="1"/>
  <c r="AE13" i="10"/>
  <c r="R13" i="10"/>
  <c r="AF13" i="10" s="1"/>
  <c r="AE17" i="10"/>
  <c r="R17" i="10"/>
  <c r="AF17" i="10" s="1"/>
  <c r="AE18" i="10"/>
  <c r="R18" i="10"/>
  <c r="AF18" i="10" s="1"/>
  <c r="AE9" i="10"/>
  <c r="R9" i="10"/>
  <c r="AF9" i="10" s="1"/>
  <c r="AE10" i="9"/>
  <c r="R10" i="9"/>
  <c r="AF10" i="9" s="1"/>
  <c r="AE13" i="9"/>
  <c r="R13" i="9"/>
  <c r="AF13" i="9" s="1"/>
  <c r="AE12" i="9"/>
  <c r="R12" i="9"/>
  <c r="AF12" i="9" s="1"/>
  <c r="AE9" i="9"/>
  <c r="R9" i="9"/>
  <c r="AF9" i="9" s="1"/>
  <c r="AE15" i="3"/>
  <c r="R15" i="3"/>
  <c r="AF15" i="3" s="1"/>
  <c r="AE13" i="3"/>
  <c r="R13" i="3"/>
  <c r="AF13" i="3" s="1"/>
  <c r="AE14" i="3"/>
  <c r="R14" i="3"/>
  <c r="AF14" i="3" s="1"/>
  <c r="AG17" i="10" l="1"/>
  <c r="AG19" i="10"/>
  <c r="AG16" i="10"/>
  <c r="AG18" i="10"/>
  <c r="AG13" i="10"/>
  <c r="AG9" i="9"/>
  <c r="AG10" i="9"/>
  <c r="AG9" i="10"/>
  <c r="AG12" i="9"/>
  <c r="AG13" i="9"/>
  <c r="AG15" i="3"/>
  <c r="AG14" i="3"/>
  <c r="AG13" i="3"/>
</calcChain>
</file>

<file path=xl/sharedStrings.xml><?xml version="1.0" encoding="utf-8"?>
<sst xmlns="http://schemas.openxmlformats.org/spreadsheetml/2006/main" count="248" uniqueCount="78">
  <si>
    <t>Ονοματεπώνυμο</t>
  </si>
  <si>
    <t>Εργασιακή Σχέση</t>
  </si>
  <si>
    <t>Κατηγ.
Εκπ/σης</t>
  </si>
  <si>
    <t>Κλάδος</t>
  </si>
  <si>
    <t>Ειδικότητα</t>
  </si>
  <si>
    <t>ΑΒΡΑΜΟΠΟΥΛΟΥ ΒΑΣΙΛΙΚΗ</t>
  </si>
  <si>
    <t>ΜΟΝΙΜΟΣ</t>
  </si>
  <si>
    <t>Π.Ε.</t>
  </si>
  <si>
    <t>ΠΕ ΧΗΜΙΚΩΝ</t>
  </si>
  <si>
    <t>ΑΓΓΕΛΗΣ ΓΕΩΡΓΙΟΣ</t>
  </si>
  <si>
    <t>ΙΔΑΧ</t>
  </si>
  <si>
    <t>ΠΕ ΜΗΧΑΝΙΚΩΝ</t>
  </si>
  <si>
    <t>ΠΕ ΧΗΜΙΚΩΝ ΜΗΧΑΝΙΚΩΝ</t>
  </si>
  <si>
    <t>ΑΝΔΡΟΥΛΑΚΗΣ ΕΜΜΑΝΟΥΗΛ</t>
  </si>
  <si>
    <t>ΠΕ ΓΕΩΤΕΧΝΙΚΩΝ</t>
  </si>
  <si>
    <t>ΠΕ ΚΤΗΝΙΑΤΡΩΝ</t>
  </si>
  <si>
    <t>ΒΑΡΑΓΓΟΥΛΗ  ΑΝΑΣΤΑΣΙΑ</t>
  </si>
  <si>
    <t>ΠΕ ΓΕΩΠΟΝΩΝ</t>
  </si>
  <si>
    <t>ΖΗΚΑ ΜΑΓΔΑΛΗΝΗ</t>
  </si>
  <si>
    <t>ΠΕ ΦΑΡΜΑΚΕΥΤΙΙΚΗΣ</t>
  </si>
  <si>
    <t>ΠΕ ΦΑΡΜΑΚΟΠΟΙΩΝ</t>
  </si>
  <si>
    <t>Τ.Ε.</t>
  </si>
  <si>
    <t>ΚΑΡΙΩΤΟΓΛΟΥ ΔΗΜΗΤΡΙΟΣ</t>
  </si>
  <si>
    <t>ΚΟΤΟΠΟΥΛΟΥ ΣΩΤΗΡΙΑ</t>
  </si>
  <si>
    <t>ΠΑΛΙΛΗΣ  ΛΕΩΝΙΔΑΣ</t>
  </si>
  <si>
    <t>ΠΑΠΑΔΗΜΗΤΡΙΟΥ ΔΗΜΗΤΡΑ</t>
  </si>
  <si>
    <t>ΠΑΠΑΝΑΣΤΑΣΙΟΥ ΔΑΝΑΗ</t>
  </si>
  <si>
    <t>ΠΕ ΒΙΟΛΟΓΩΝ</t>
  </si>
  <si>
    <t>ΠΕΤΡΑΚΗ ΧΡΥΣΗ</t>
  </si>
  <si>
    <t>ΠΛΟΥΜΙΔΟΥ ΡΟΖΑΝΝΑ</t>
  </si>
  <si>
    <t>ΣΑΜΩΝΑ  ΑΣΠΑΣΙΑ</t>
  </si>
  <si>
    <t>ΤΕ ΤΕΧΝΟΛΟΓΩΝ ΤΡΟΦΙΜΩΝ</t>
  </si>
  <si>
    <t>ΣΩΤΗΡΙΟΥ ΚΟΝΔΥΛΙΑ</t>
  </si>
  <si>
    <t>ΓΙΑΝΝΟΥΛΗ ΒΑΣΙΛΙΚΗ</t>
  </si>
  <si>
    <t>Σύνολο μορίων ομάδων κριτηρίων Α+Β</t>
  </si>
  <si>
    <t>ΟΜΑΔΑ ΚΡΙΤΗΡΙΩΝ Α</t>
  </si>
  <si>
    <t>ΟΜΑΔΑ ΚΡΙΤΗΡΙΩΝ Β</t>
  </si>
  <si>
    <t>ΣΥΝΟΛΑ</t>
  </si>
  <si>
    <t>ΠΡΟΚΗΡΥΞΗ πλήρωσης θέσεων ευθύνης επιπέδου Τμήματος του ΕΦΕΤ 13055/08-12-2023, ΑΔΑ 6ΝΞΝΟΡ9Τ-ΕΚΘ</t>
  </si>
  <si>
    <t>ΥΠΗΡΕΣΙΑΚΟ ΣΥΜΒΟΥΛΙΟ Ε.Φ.Ε.Τ.</t>
  </si>
  <si>
    <t xml:space="preserve">ΤΟΥ ΕΝΙΑΙΟΥ ΦΟΡΕΑ ΕΛΕΓΧΟΥ ΤΡΟΦΙΜΩΝ </t>
  </si>
  <si>
    <t xml:space="preserve">ΠΡΟΣΩΡΙΝΟΣ ΠΙΝΑΚΑΣ ΦΘΙΝΟΥΣΑΣ ΚΑΤΑΤΑΞΗΣ ΓΙΑ ΤΗΝ ΕΠΙΛΟΓΗ ΠΡΟΪΣΤΑΜΕΝΟΥ ΤΟΥ ΤΜΗΜΑΤΟΣ </t>
  </si>
  <si>
    <t xml:space="preserve">ΜΗΝΕΣ  ΩΣ Δ/ΝΤΗΣ ΚΑΤΟΠΙΝ ΑΝΑΘΕΣΗΣ ΚΑΘΗΚΟΝΤΩΝ </t>
  </si>
  <si>
    <t xml:space="preserve">ΜΗΝΕΣ  ΩΣ Δ/ΝΤΗΣ ΚΑΤΟΠΙΝ ΚΡΙΣΗΣ </t>
  </si>
  <si>
    <t xml:space="preserve">ΜΗΝΕΣ  ΣΕ ΘΕΣΗ ΕΥΘΥΝΗΣ ΠΕΡΑΝ ΤΩΝ 120 ΜΗΝΩΝ </t>
  </si>
  <si>
    <t>ΜΗΝΕΣ  ΩΣ ΤΜΗΜΑΤΑΡΧΗΣ  ΚΑΤΟΠΙΝ ΑΝΑΘΕΣΗΣ ΚΑΘΗΚΟΝΤΩΝ  ΩΣ 120 ΜΗΝΕΣ (ΛΑΜΒΑΝΟΜΕΝΟΥ ΥΠΟΨΗ ΚΑΙ ΤΟΥ ΧΡΟΝΟΥ ΑΣΚΗΣΗΣ ΚΑΘΗΚΟΝΤΩΝ ΩΣ Δ/ΝΤΗΣ)</t>
  </si>
  <si>
    <t>ΜΗΝΕΣ  ΩΣ ΤΜΗΜΑΤΑΡΧΗΣ  ΚΑΤΟΠΙΝ  ΚΡΙΣΗΣ ΩΣ 120 ΜΗΝΕΣ (ΛΑΜΒΑΝΟΜΕΝΟΥ ΥΠΟΨΗ ΚΑΙ ΤΟΥ ΧΡΟΝΟΥ ΑΣΚΗΣΗΣ ΚΑΘΗΚΟΝΤΩΝ ΩΣ Δ/ΝΤΗΣ)</t>
  </si>
  <si>
    <t>α/α</t>
  </si>
  <si>
    <t>Σύνολο μορίων ομάδας κριτηρίων Α (τυπικά προσόντα) * 33%</t>
  </si>
  <si>
    <t>Σύνολο μορίων ομάδας κριτηρίων Β (εργασιακή εμπειρία) * 33%</t>
  </si>
  <si>
    <t>ΔΙΑΤΡΟΦΙΚΩΝ ΠΕΡΙΣΤΑΤΙΚΩΝ ΤΗΣ Δ.Π.Κ.</t>
  </si>
  <si>
    <t>ΕΠΙΣΗΜΑΝΣΗΣ &amp; ΗΛΕΚΤΡΟΝΙΚΟΥ ΕΜΠΟΡΙΟΥ ΤΗΣ ΔΠΚ</t>
  </si>
  <si>
    <t>ΔΟΛΙΩΝ ΠΡΑΚΤΙΚΩΝ ΚΑΙ ΝΟΘΕΙΑΣ ΤΗΣ Δ.Π.Κ.</t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</si>
  <si>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Βασικός
Τίτλος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</si>
  <si>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Δεύτερος
Τίτλος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</si>
  <si>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   1o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</si>
  <si>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2o
Διδακτορικό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</si>
  <si>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1o
Μεταπτυχιακό  ή Intergrated Master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</si>
  <si>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2ο
Μεταπτυχιακό ή Intergrated Master 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</si>
  <si>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Σχολή
ΕΣΔΔ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</si>
  <si>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Γνώση Ξένων
Γλωσσών </t>
    </r>
  </si>
  <si>
    <r>
      <rPr>
        <b/>
        <sz val="12"/>
        <color rgb="FF0070C0"/>
        <rFont val="Calibri"/>
        <family val="2"/>
        <charset val="161"/>
        <scheme val="minor"/>
      </rPr>
      <t xml:space="preserve"> ΜΟΡΙΑ</t>
    </r>
    <r>
      <rPr>
        <b/>
        <sz val="12"/>
        <rFont val="Calibri"/>
        <family val="2"/>
        <charset val="161"/>
        <scheme val="minor"/>
      </rPr>
      <t xml:space="preserve"> Πιστοποιημένη
Επιμόρφωση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</si>
  <si>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(Δημόσιο)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</si>
  <si>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Χρ. Υπηρ.
(Ιδ. Τομέα) </t>
    </r>
  </si>
  <si>
    <r>
      <rPr>
        <b/>
        <sz val="12"/>
        <color rgb="FF0070C0"/>
        <rFont val="Calibri"/>
        <family val="2"/>
        <charset val="161"/>
        <scheme val="minor"/>
      </rPr>
      <t>ΜΟΡΙΑ</t>
    </r>
    <r>
      <rPr>
        <b/>
        <sz val="12"/>
        <rFont val="Calibri"/>
        <family val="2"/>
        <charset val="161"/>
        <scheme val="minor"/>
      </rPr>
      <t xml:space="preserve">    Χρ. Υπηρ.
(Θέση Ευθύνης) 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</si>
  <si>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</t>
    </r>
    <r>
      <rPr>
        <b/>
        <sz val="12"/>
        <rFont val="Calibri"/>
        <family val="2"/>
        <charset val="161"/>
      </rPr>
      <t>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</si>
  <si>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</si>
  <si>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</t>
    </r>
    <r>
      <rPr>
        <b/>
        <sz val="12"/>
        <rFont val="Calibri"/>
        <family val="2"/>
        <charset val="161"/>
      </rPr>
      <t xml:space="preserve">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</si>
  <si>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</t>
    </r>
    <r>
      <rPr>
        <b/>
        <sz val="12"/>
        <rFont val="Calibri"/>
        <family val="2"/>
        <charset val="161"/>
      </rPr>
      <t>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</si>
  <si>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</t>
    </r>
    <r>
      <rPr>
        <b/>
        <sz val="12"/>
        <rFont val="Calibri"/>
        <family val="2"/>
        <charset val="161"/>
      </rPr>
      <t xml:space="preserve">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</si>
  <si>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</t>
    </r>
    <r>
      <rPr>
        <b/>
        <sz val="12"/>
        <rFont val="Calibri"/>
        <family val="2"/>
        <charset val="161"/>
      </rPr>
      <t xml:space="preserve"> ΚΑΤΟΠΙΝ ΚΡΙΣΗΣ       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</si>
  <si>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ΜΗΝΩΝ ΥΠΗΡΕΤΗΣΗΣ ΣΕ ΘΕΣΗ ΕΥΘΥΝΗΣ &gt; 120 ΜΗΝΩΝ   (ΜΗΝΕΣ x 1,5)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</si>
  <si>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≥ ΑΠO ΤΟ 50% ΤΗΣ ΘΗΤΕΙΑΣ ΣΕ ΘΕΣΗ ΕΥΘΥΝΗΣ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</si>
  <si>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ΚΑΤΟΠΙΝ ΑΝΑΘΕΣΗΣ ΚΑΘΗΚΟΝΤΩΝ ΜΕ ΘΗΤΕΙΑ &lt; ΑΠΟ ΤΟ 50% ΤΗΣ ΘΗΤΕΙΑΣ ΣΕ ΘΕΣΗ ΕΥΘΥΝΗΣ ΚΑΤΟΠΙΝ ΚΡΙΣΗΣ  (ΜΗΝΕΣ x 4 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</si>
  <si>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Δ/ΝΤΗΣ  ΚΑΤΟΠΙΝ ΚΡΙΣΗΣ  (ΜΗΝΕΣ x 4)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</si>
  <si>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 ≥ ΑΠΟ ΤΟ 50% ΤΗΣ ΘΗΤΕΙΑΣ ΣΕ ΘΕΣΗ ΕΥΘΥΝΗΣ ΚΑΤΟΠΙΝ ΚΡΙΣΗΣ  (ΜΗΝΕΣ x 3)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</si>
  <si>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ΚΑΤΟΠΙΝ ΑΝΑΘΕΣΗΣ ΚΑΘΗΚΟΝΤΩΝ ΜΕ ΘΗΤΕΙΑ&lt; ΑΠΟ ΤΟ 50% ΤΗΣ ΘΗΤΕΙΑΣ ΣΕ ΘΕΣΗ ΕΥΘΥΝΗΣ ΚΑΤΟΠΙΝ ΚΡΙΣΗΣ   (ΜΗΝΕΣ x 3x 0,85)</t>
    </r>
  </si>
  <si>
    <r>
      <rPr>
        <b/>
        <sz val="12"/>
        <color theme="8" tint="-0.249977111117893"/>
        <rFont val="Calibri"/>
        <family val="2"/>
        <charset val="161"/>
        <scheme val="minor"/>
      </rPr>
      <t>ΜΟΡΙΟΔΟΤΗΣΗ</t>
    </r>
    <r>
      <rPr>
        <b/>
        <sz val="12"/>
        <rFont val="Calibri"/>
        <family val="2"/>
        <charset val="161"/>
        <scheme val="minor"/>
      </rPr>
      <t xml:space="preserve"> ΩΣ ΤΜΗΜΑΤΑΡΧΗΣ  ΚΑΤΟΠΙΝ ΚΡΙΣΗΣ         (ΜΗΝΕΣ x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</si>
</sst>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name val="Arial"/>
      <family val="2"/>
      <charset val="161"/>
    </font>
    <font>
      <sz val="1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name val="Arial"/>
      <family val="2"/>
      <charset val="161"/>
    </font>
    <font>
      <sz val="14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b/>
      <i/>
      <sz val="14"/>
      <name val="Arial"/>
      <family val="2"/>
      <charset val="161"/>
    </font>
    <font>
      <sz val="12"/>
      <name val="Arial"/>
      <family val="2"/>
      <charset val="161"/>
    </font>
    <font>
      <b/>
      <sz val="12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3"/>
      <name val="Arial"/>
      <family val="2"/>
      <charset val="161"/>
    </font>
    <font>
      <b/>
      <sz val="12"/>
      <color rgb="FF0070C0"/>
      <name val="Calibri"/>
      <family val="2"/>
      <charset val="161"/>
      <scheme val="minor"/>
    </font>
    <font>
      <b/>
      <sz val="12"/>
      <color theme="8" tint="-0.249977111117893"/>
      <name val="Calibri"/>
      <family val="2"/>
      <charset val="161"/>
      <scheme val="minor"/>
    </font>
    <font>
      <b/>
      <i/>
      <sz val="1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3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4" fontId="13" fillId="3" borderId="1" xfId="0" applyNumberFormat="1" applyFont="1" applyFill="1" applyBorder="1" applyAlignment="1">
      <alignment horizontal="right" vertical="top"/>
    </xf>
    <xf numFmtId="4" fontId="13" fillId="0" borderId="1" xfId="0" applyNumberFormat="1" applyFont="1" applyBorder="1" applyAlignment="1">
      <alignment horizontal="right" vertical="top"/>
    </xf>
    <xf numFmtId="4" fontId="5" fillId="0" borderId="14" xfId="0" applyNumberFormat="1" applyFont="1" applyBorder="1" applyAlignment="1">
      <alignment horizontal="right" vertical="top"/>
    </xf>
    <xf numFmtId="4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4" fontId="5" fillId="0" borderId="16" xfId="0" applyNumberFormat="1" applyFont="1" applyBorder="1" applyAlignment="1">
      <alignment horizontal="right" vertical="top"/>
    </xf>
    <xf numFmtId="4" fontId="5" fillId="0" borderId="20" xfId="0" applyNumberFormat="1" applyFont="1" applyBorder="1" applyAlignment="1">
      <alignment horizontal="right" vertical="top"/>
    </xf>
    <xf numFmtId="4" fontId="5" fillId="0" borderId="13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21" xfId="0" applyNumberFormat="1" applyFont="1" applyFill="1" applyBorder="1" applyAlignment="1">
      <alignment horizontal="right" vertical="top"/>
    </xf>
    <xf numFmtId="4" fontId="6" fillId="2" borderId="1" xfId="0" applyNumberFormat="1" applyFont="1" applyFill="1" applyBorder="1" applyAlignment="1">
      <alignment horizontal="right" vertical="top"/>
    </xf>
    <xf numFmtId="4" fontId="6" fillId="2" borderId="13" xfId="0" applyNumberFormat="1" applyFont="1" applyFill="1" applyBorder="1" applyAlignment="1">
      <alignment horizontal="right" vertical="top"/>
    </xf>
    <xf numFmtId="4" fontId="8" fillId="0" borderId="12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4" fontId="8" fillId="0" borderId="20" xfId="0" applyNumberFormat="1" applyFont="1" applyBorder="1" applyAlignment="1">
      <alignment horizontal="right" vertical="top"/>
    </xf>
    <xf numFmtId="0" fontId="3" fillId="4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top"/>
    </xf>
    <xf numFmtId="4" fontId="5" fillId="3" borderId="18" xfId="0" applyNumberFormat="1" applyFont="1" applyFill="1" applyBorder="1" applyAlignment="1">
      <alignment horizontal="right" vertical="top"/>
    </xf>
    <xf numFmtId="4" fontId="8" fillId="3" borderId="1" xfId="0" applyNumberFormat="1" applyFont="1" applyFill="1" applyBorder="1" applyAlignment="1">
      <alignment horizontal="right" vertical="top"/>
    </xf>
    <xf numFmtId="4" fontId="5" fillId="3" borderId="27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4" fontId="13" fillId="0" borderId="10" xfId="0" applyNumberFormat="1" applyFont="1" applyBorder="1" applyAlignment="1">
      <alignment horizontal="right" vertical="top"/>
    </xf>
    <xf numFmtId="4" fontId="13" fillId="3" borderId="10" xfId="0" applyNumberFormat="1" applyFont="1" applyFill="1" applyBorder="1" applyAlignment="1">
      <alignment horizontal="right" vertical="top"/>
    </xf>
    <xf numFmtId="4" fontId="3" fillId="2" borderId="10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3" fillId="2" borderId="28" xfId="0" applyNumberFormat="1" applyFont="1" applyFill="1" applyBorder="1" applyAlignment="1">
      <alignment horizontal="right" vertical="top"/>
    </xf>
    <xf numFmtId="4" fontId="3" fillId="2" borderId="15" xfId="0" applyNumberFormat="1" applyFont="1" applyFill="1" applyBorder="1" applyAlignment="1">
      <alignment horizontal="right" vertical="top"/>
    </xf>
    <xf numFmtId="4" fontId="3" fillId="2" borderId="16" xfId="0" applyNumberFormat="1" applyFont="1" applyFill="1" applyBorder="1" applyAlignment="1">
      <alignment horizontal="right" vertical="top"/>
    </xf>
    <xf numFmtId="4" fontId="13" fillId="0" borderId="15" xfId="0" applyNumberFormat="1" applyFont="1" applyBorder="1" applyAlignment="1">
      <alignment horizontal="right" vertical="top"/>
    </xf>
    <xf numFmtId="4" fontId="13" fillId="3" borderId="15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4" fontId="5" fillId="3" borderId="20" xfId="0" applyNumberFormat="1" applyFont="1" applyFill="1" applyBorder="1" applyAlignment="1">
      <alignment horizontal="right" vertical="top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0" fontId="19" fillId="2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1046-86C8-4F95-B71C-158AD4859C2C}">
  <dimension ref="A1:AG16"/>
  <sheetViews>
    <sheetView view="pageBreakPreview" zoomScaleNormal="100" zoomScaleSheetLayoutView="100" workbookViewId="0">
      <pane ySplit="8" topLeftCell="A9" activePane="bottomLeft" state="frozen"/>
      <selection pane="bottomLeft" activeCell="AF15" sqref="AF15"/>
    </sheetView>
  </sheetViews>
  <sheetFormatPr defaultColWidth="17.28515625" defaultRowHeight="12.75" x14ac:dyDescent="0.2"/>
  <cols>
    <col min="1" max="1" width="5.28515625" style="1" customWidth="1"/>
    <col min="2" max="2" width="19.140625" style="1" customWidth="1"/>
    <col min="3" max="3" width="12.28515625" style="1" customWidth="1"/>
    <col min="4" max="4" width="10.28515625" style="1" customWidth="1"/>
    <col min="5" max="5" width="16.85546875" style="1" customWidth="1"/>
    <col min="6" max="6" width="18" style="1" customWidth="1"/>
    <col min="7" max="7" width="9" style="1" customWidth="1"/>
    <col min="8" max="8" width="9.85546875" style="1" customWidth="1"/>
    <col min="9" max="9" width="12.5703125" style="1" customWidth="1"/>
    <col min="10" max="10" width="11.42578125" style="1" bestFit="1" customWidth="1"/>
    <col min="11" max="11" width="13.85546875" style="1" customWidth="1"/>
    <col min="12" max="12" width="13.42578125" style="1" customWidth="1"/>
    <col min="13" max="13" width="9.28515625" style="1" bestFit="1" customWidth="1"/>
    <col min="14" max="14" width="11.28515625" style="1" customWidth="1"/>
    <col min="15" max="15" width="13.5703125" style="1" bestFit="1" customWidth="1"/>
    <col min="16" max="16" width="9.28515625" style="1" customWidth="1"/>
    <col min="17" max="17" width="9.140625" style="1" customWidth="1"/>
    <col min="18" max="18" width="12.28515625" style="1" customWidth="1"/>
    <col min="19" max="19" width="15.5703125" style="1" bestFit="1" customWidth="1"/>
    <col min="20" max="20" width="18" style="1" customWidth="1"/>
    <col min="21" max="21" width="16.42578125" style="1" customWidth="1"/>
    <col min="22" max="22" width="12.140625" style="1" bestFit="1" customWidth="1"/>
    <col min="23" max="23" width="15" style="1" customWidth="1"/>
    <col min="24" max="24" width="18.5703125" style="1" customWidth="1"/>
    <col min="25" max="25" width="19.140625" style="1" customWidth="1"/>
    <col min="26" max="26" width="20.5703125" style="1" customWidth="1"/>
    <col min="27" max="27" width="22.140625" style="1" customWidth="1"/>
    <col min="28" max="28" width="16.7109375" style="1" customWidth="1"/>
    <col min="29" max="29" width="12.140625" style="1" bestFit="1" customWidth="1"/>
    <col min="30" max="30" width="16.28515625" style="1" bestFit="1" customWidth="1"/>
    <col min="31" max="31" width="12.28515625" style="1" customWidth="1"/>
    <col min="32" max="32" width="13.7109375" style="1" customWidth="1"/>
    <col min="33" max="33" width="12" style="2" customWidth="1"/>
    <col min="34" max="16384" width="17.28515625" style="1"/>
  </cols>
  <sheetData>
    <row r="1" spans="1:33" s="4" customFormat="1" ht="18.75" x14ac:dyDescent="0.3">
      <c r="A1" s="90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2"/>
    </row>
    <row r="2" spans="1:33" s="4" customFormat="1" ht="18.75" x14ac:dyDescent="0.3">
      <c r="A2" s="93" t="s">
        <v>41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/>
    </row>
    <row r="3" spans="1:33" s="4" customFormat="1" ht="18.75" x14ac:dyDescent="0.3">
      <c r="A3" s="96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</row>
    <row r="4" spans="1:33" s="4" customFormat="1" ht="18.75" x14ac:dyDescent="0.3">
      <c r="A4" s="93" t="s">
        <v>40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5"/>
    </row>
    <row r="5" spans="1:33" s="4" customFormat="1" ht="19.5" thickBot="1" x14ac:dyDescent="0.35">
      <c r="A5" s="99" t="s">
        <v>38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</row>
    <row r="6" spans="1:33" s="3" customFormat="1" ht="16.5" customHeight="1" thickBot="1" x14ac:dyDescent="0.3">
      <c r="A6" s="5"/>
      <c r="B6" s="6"/>
      <c r="C6" s="6"/>
      <c r="D6" s="6"/>
      <c r="E6" s="6"/>
      <c r="F6" s="6"/>
      <c r="G6" s="85" t="s">
        <v>35</v>
      </c>
      <c r="H6" s="86"/>
      <c r="I6" s="86"/>
      <c r="J6" s="86"/>
      <c r="K6" s="86"/>
      <c r="L6" s="86"/>
      <c r="M6" s="86"/>
      <c r="N6" s="86"/>
      <c r="O6" s="87"/>
      <c r="P6" s="104" t="s">
        <v>36</v>
      </c>
      <c r="Q6" s="105"/>
      <c r="R6" s="105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3"/>
      <c r="AE6" s="7"/>
      <c r="AF6" s="7"/>
      <c r="AG6" s="8"/>
    </row>
    <row r="7" spans="1:33" s="14" customFormat="1" ht="16.5" x14ac:dyDescent="0.2">
      <c r="A7" s="9"/>
      <c r="B7" s="10"/>
      <c r="C7" s="10"/>
      <c r="D7" s="10"/>
      <c r="E7" s="10"/>
      <c r="F7" s="11"/>
      <c r="G7" s="85"/>
      <c r="H7" s="86"/>
      <c r="I7" s="86"/>
      <c r="J7" s="86"/>
      <c r="K7" s="86"/>
      <c r="L7" s="86"/>
      <c r="M7" s="86"/>
      <c r="N7" s="86"/>
      <c r="O7" s="87"/>
      <c r="P7" s="12"/>
      <c r="Q7" s="13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9"/>
      <c r="AE7" s="101" t="s">
        <v>37</v>
      </c>
      <c r="AF7" s="102"/>
      <c r="AG7" s="103"/>
    </row>
    <row r="8" spans="1:33" s="17" customFormat="1" ht="277.5" customHeight="1" x14ac:dyDescent="0.2">
      <c r="A8" s="15" t="s">
        <v>47</v>
      </c>
      <c r="B8" s="19" t="s">
        <v>0</v>
      </c>
      <c r="C8" s="19" t="s">
        <v>1</v>
      </c>
      <c r="D8" s="19" t="s">
        <v>2</v>
      </c>
      <c r="E8" s="19" t="s">
        <v>3</v>
      </c>
      <c r="F8" s="20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65</v>
      </c>
      <c r="U8" s="55" t="s">
        <v>66</v>
      </c>
      <c r="V8" s="16" t="s">
        <v>43</v>
      </c>
      <c r="W8" s="55" t="s">
        <v>67</v>
      </c>
      <c r="X8" s="16" t="s">
        <v>45</v>
      </c>
      <c r="Y8" s="55" t="s">
        <v>68</v>
      </c>
      <c r="Z8" s="55" t="s">
        <v>69</v>
      </c>
      <c r="AA8" s="16" t="s">
        <v>46</v>
      </c>
      <c r="AB8" s="55" t="s">
        <v>70</v>
      </c>
      <c r="AC8" s="16" t="s">
        <v>44</v>
      </c>
      <c r="AD8" s="55" t="s">
        <v>71</v>
      </c>
      <c r="AE8" s="34" t="s">
        <v>48</v>
      </c>
      <c r="AF8" s="34" t="s">
        <v>49</v>
      </c>
      <c r="AG8" s="21" t="s">
        <v>34</v>
      </c>
    </row>
    <row r="9" spans="1:33" s="3" customFormat="1" ht="51" customHeight="1" x14ac:dyDescent="0.25">
      <c r="A9" s="24">
        <v>1</v>
      </c>
      <c r="B9" s="25" t="s">
        <v>9</v>
      </c>
      <c r="C9" s="25" t="s">
        <v>10</v>
      </c>
      <c r="D9" s="26" t="s">
        <v>7</v>
      </c>
      <c r="E9" s="25" t="s">
        <v>11</v>
      </c>
      <c r="F9" s="27" t="s">
        <v>12</v>
      </c>
      <c r="G9" s="35">
        <v>100</v>
      </c>
      <c r="H9" s="36">
        <v>0</v>
      </c>
      <c r="I9" s="36">
        <v>350</v>
      </c>
      <c r="J9" s="37">
        <v>0</v>
      </c>
      <c r="K9" s="36">
        <v>200</v>
      </c>
      <c r="L9" s="36">
        <v>50</v>
      </c>
      <c r="M9" s="36">
        <v>0</v>
      </c>
      <c r="N9" s="36">
        <v>10</v>
      </c>
      <c r="O9" s="44">
        <v>0</v>
      </c>
      <c r="P9" s="35">
        <v>417</v>
      </c>
      <c r="Q9" s="36">
        <v>0</v>
      </c>
      <c r="R9" s="36">
        <f t="shared" ref="R9" si="0">T9+U9+W9+Y9+Z9+AB9+AD9</f>
        <v>66.3</v>
      </c>
      <c r="S9" s="56">
        <v>0</v>
      </c>
      <c r="T9" s="36">
        <v>0</v>
      </c>
      <c r="U9" s="36">
        <v>0</v>
      </c>
      <c r="V9" s="56">
        <v>0</v>
      </c>
      <c r="W9" s="36">
        <v>0</v>
      </c>
      <c r="X9" s="56">
        <v>26</v>
      </c>
      <c r="Y9" s="36">
        <v>0</v>
      </c>
      <c r="Z9" s="36">
        <v>66.3</v>
      </c>
      <c r="AA9" s="56">
        <v>0</v>
      </c>
      <c r="AB9" s="36">
        <v>0</v>
      </c>
      <c r="AC9" s="56">
        <v>0</v>
      </c>
      <c r="AD9" s="36">
        <v>0</v>
      </c>
      <c r="AE9" s="46">
        <f>(G9+H9+I9+J9+K9+L9+M9+N9+O9)*33%</f>
        <v>234.3</v>
      </c>
      <c r="AF9" s="46">
        <f>(P9+Q9+R9)*33%</f>
        <v>159.489</v>
      </c>
      <c r="AG9" s="47">
        <f>AE9+AF9</f>
        <v>393.78899999999999</v>
      </c>
    </row>
    <row r="10" spans="1:33" s="3" customFormat="1" ht="45.75" customHeight="1" x14ac:dyDescent="0.25">
      <c r="A10" s="24">
        <v>2</v>
      </c>
      <c r="B10" s="25" t="s">
        <v>18</v>
      </c>
      <c r="C10" s="25" t="s">
        <v>6</v>
      </c>
      <c r="D10" s="26" t="s">
        <v>7</v>
      </c>
      <c r="E10" s="25" t="s">
        <v>19</v>
      </c>
      <c r="F10" s="27" t="s">
        <v>20</v>
      </c>
      <c r="G10" s="35">
        <v>100</v>
      </c>
      <c r="H10" s="36">
        <v>0</v>
      </c>
      <c r="I10" s="36">
        <v>0</v>
      </c>
      <c r="J10" s="37">
        <v>0</v>
      </c>
      <c r="K10" s="36">
        <v>200</v>
      </c>
      <c r="L10" s="36">
        <v>0</v>
      </c>
      <c r="M10" s="36">
        <v>0</v>
      </c>
      <c r="N10" s="36">
        <v>60</v>
      </c>
      <c r="O10" s="44">
        <v>5</v>
      </c>
      <c r="P10" s="35">
        <v>418.5</v>
      </c>
      <c r="Q10" s="36">
        <v>0</v>
      </c>
      <c r="R10" s="36">
        <f>T10+U10+W10+Y10+Z10+AB10+AD10</f>
        <v>400.5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0</v>
      </c>
      <c r="Y10" s="36">
        <v>0</v>
      </c>
      <c r="Z10" s="36">
        <v>0</v>
      </c>
      <c r="AA10" s="56">
        <v>120</v>
      </c>
      <c r="AB10" s="36">
        <v>360</v>
      </c>
      <c r="AC10" s="56">
        <v>27</v>
      </c>
      <c r="AD10" s="36">
        <v>40.5</v>
      </c>
      <c r="AE10" s="46">
        <f>(G10+H10+I10+J10+K10+L10+M10+N10+O10)*33%</f>
        <v>120.45</v>
      </c>
      <c r="AF10" s="46">
        <f>(P10+Q10+R10)*33%</f>
        <v>270.27000000000004</v>
      </c>
      <c r="AG10" s="47">
        <f>AE10+AF10</f>
        <v>390.72</v>
      </c>
    </row>
    <row r="11" spans="1:33" s="3" customFormat="1" ht="47.25" customHeight="1" x14ac:dyDescent="0.25">
      <c r="A11" s="24">
        <v>3</v>
      </c>
      <c r="B11" s="25" t="s">
        <v>16</v>
      </c>
      <c r="C11" s="25" t="s">
        <v>6</v>
      </c>
      <c r="D11" s="26" t="s">
        <v>7</v>
      </c>
      <c r="E11" s="25" t="s">
        <v>14</v>
      </c>
      <c r="F11" s="27" t="s">
        <v>15</v>
      </c>
      <c r="G11" s="35">
        <v>100</v>
      </c>
      <c r="H11" s="36">
        <v>0</v>
      </c>
      <c r="I11" s="36">
        <v>0</v>
      </c>
      <c r="J11" s="37">
        <v>0</v>
      </c>
      <c r="K11" s="36">
        <v>200</v>
      </c>
      <c r="L11" s="36">
        <v>50</v>
      </c>
      <c r="M11" s="36">
        <v>0</v>
      </c>
      <c r="N11" s="36">
        <v>50</v>
      </c>
      <c r="O11" s="44">
        <v>20</v>
      </c>
      <c r="P11" s="35">
        <v>211.5</v>
      </c>
      <c r="Q11" s="36">
        <v>0</v>
      </c>
      <c r="R11" s="36">
        <v>400.5</v>
      </c>
      <c r="S11" s="56">
        <v>0</v>
      </c>
      <c r="T11" s="36">
        <v>0</v>
      </c>
      <c r="U11" s="36">
        <v>0</v>
      </c>
      <c r="V11" s="56">
        <v>0</v>
      </c>
      <c r="W11" s="36">
        <v>0</v>
      </c>
      <c r="X11" s="56">
        <v>0</v>
      </c>
      <c r="Y11" s="36">
        <v>0</v>
      </c>
      <c r="Z11" s="36">
        <v>0</v>
      </c>
      <c r="AA11" s="56">
        <v>120</v>
      </c>
      <c r="AB11" s="36">
        <v>360</v>
      </c>
      <c r="AC11" s="56">
        <v>27</v>
      </c>
      <c r="AD11" s="36">
        <v>40.5</v>
      </c>
      <c r="AE11" s="46">
        <f t="shared" ref="AE11" si="1">(G11+H11+I11+J11+K11+L11+M11+N11+O11)*33%</f>
        <v>138.6</v>
      </c>
      <c r="AF11" s="46">
        <f t="shared" ref="AF11" si="2">(P11+Q11+R11)*33%</f>
        <v>201.96</v>
      </c>
      <c r="AG11" s="47">
        <f t="shared" ref="AG11:AG12" si="3">AE11+AF11</f>
        <v>340.56</v>
      </c>
    </row>
    <row r="12" spans="1:33" s="3" customFormat="1" ht="42.75" customHeight="1" x14ac:dyDescent="0.25">
      <c r="A12" s="24">
        <v>4</v>
      </c>
      <c r="B12" s="25" t="s">
        <v>13</v>
      </c>
      <c r="C12" s="25" t="s">
        <v>6</v>
      </c>
      <c r="D12" s="26" t="s">
        <v>7</v>
      </c>
      <c r="E12" s="25" t="s">
        <v>14</v>
      </c>
      <c r="F12" s="27" t="s">
        <v>15</v>
      </c>
      <c r="G12" s="35">
        <v>100</v>
      </c>
      <c r="H12" s="36">
        <v>0</v>
      </c>
      <c r="I12" s="36">
        <v>0</v>
      </c>
      <c r="J12" s="37">
        <v>0</v>
      </c>
      <c r="K12" s="36">
        <v>200</v>
      </c>
      <c r="L12" s="36">
        <v>0</v>
      </c>
      <c r="M12" s="36">
        <v>0</v>
      </c>
      <c r="N12" s="36">
        <v>30</v>
      </c>
      <c r="O12" s="45">
        <v>15</v>
      </c>
      <c r="P12" s="35">
        <f>85*1.5</f>
        <v>127.5</v>
      </c>
      <c r="Q12" s="36">
        <v>0</v>
      </c>
      <c r="R12" s="45">
        <f>52+321+139.5</f>
        <v>512.5</v>
      </c>
      <c r="S12" s="57">
        <v>0</v>
      </c>
      <c r="T12" s="36">
        <v>0</v>
      </c>
      <c r="U12" s="36">
        <v>0</v>
      </c>
      <c r="V12" s="56">
        <v>13</v>
      </c>
      <c r="W12" s="36">
        <f>13*4</f>
        <v>52</v>
      </c>
      <c r="X12" s="56">
        <v>0</v>
      </c>
      <c r="Y12" s="36">
        <v>0</v>
      </c>
      <c r="Z12" s="36">
        <v>0</v>
      </c>
      <c r="AA12" s="56">
        <v>107</v>
      </c>
      <c r="AB12" s="36">
        <f>107*3</f>
        <v>321</v>
      </c>
      <c r="AC12" s="56">
        <v>93</v>
      </c>
      <c r="AD12" s="36">
        <f>93*1.5</f>
        <v>139.5</v>
      </c>
      <c r="AE12" s="48">
        <f>(G12+H12+I12+J12+K12+L12+M12+N12+O12)*33%</f>
        <v>113.85000000000001</v>
      </c>
      <c r="AF12" s="46">
        <f>(127.5+512.5)*0.33</f>
        <v>211.20000000000002</v>
      </c>
      <c r="AG12" s="47">
        <f t="shared" si="3"/>
        <v>325.05</v>
      </c>
    </row>
    <row r="13" spans="1:33" s="3" customFormat="1" ht="49.5" customHeight="1" x14ac:dyDescent="0.25">
      <c r="A13" s="24">
        <v>5</v>
      </c>
      <c r="B13" s="25" t="s">
        <v>25</v>
      </c>
      <c r="C13" s="25" t="s">
        <v>6</v>
      </c>
      <c r="D13" s="26" t="s">
        <v>7</v>
      </c>
      <c r="E13" s="25" t="s">
        <v>8</v>
      </c>
      <c r="F13" s="27" t="s">
        <v>8</v>
      </c>
      <c r="G13" s="51">
        <v>100</v>
      </c>
      <c r="H13" s="52">
        <v>30</v>
      </c>
      <c r="I13" s="52">
        <v>0</v>
      </c>
      <c r="J13" s="53">
        <v>0</v>
      </c>
      <c r="K13" s="52">
        <v>200</v>
      </c>
      <c r="L13" s="52">
        <v>50</v>
      </c>
      <c r="M13" s="52">
        <v>0</v>
      </c>
      <c r="N13" s="52">
        <v>60</v>
      </c>
      <c r="O13" s="54">
        <v>15</v>
      </c>
      <c r="P13" s="51">
        <v>208.5</v>
      </c>
      <c r="Q13" s="52">
        <v>25</v>
      </c>
      <c r="R13" s="52">
        <f>T13+U13+W13+Y13+Z13+AB13+AD13</f>
        <v>239.7</v>
      </c>
      <c r="S13" s="58">
        <v>0</v>
      </c>
      <c r="T13" s="52">
        <v>0</v>
      </c>
      <c r="U13" s="52">
        <v>0</v>
      </c>
      <c r="V13" s="58">
        <v>0</v>
      </c>
      <c r="W13" s="52">
        <v>0</v>
      </c>
      <c r="X13" s="58">
        <v>94</v>
      </c>
      <c r="Y13" s="52">
        <v>0</v>
      </c>
      <c r="Z13" s="52">
        <v>239.7</v>
      </c>
      <c r="AA13" s="58">
        <v>0</v>
      </c>
      <c r="AB13" s="52">
        <v>0</v>
      </c>
      <c r="AC13" s="58">
        <v>0</v>
      </c>
      <c r="AD13" s="52">
        <v>0</v>
      </c>
      <c r="AE13" s="49">
        <f>(G13+H13+I13+J13+K13+L13+M13+N13+O13)*33%</f>
        <v>150.15</v>
      </c>
      <c r="AF13" s="49">
        <f>(P13+Q13+R13)*33%</f>
        <v>156.15600000000001</v>
      </c>
      <c r="AG13" s="50">
        <f>AE13+AF13</f>
        <v>306.30600000000004</v>
      </c>
    </row>
    <row r="14" spans="1:33" s="3" customFormat="1" ht="42.75" customHeight="1" x14ac:dyDescent="0.25">
      <c r="A14" s="24">
        <v>6</v>
      </c>
      <c r="B14" s="25" t="s">
        <v>24</v>
      </c>
      <c r="C14" s="25" t="s">
        <v>6</v>
      </c>
      <c r="D14" s="26" t="s">
        <v>7</v>
      </c>
      <c r="E14" s="25" t="s">
        <v>8</v>
      </c>
      <c r="F14" s="27" t="s">
        <v>8</v>
      </c>
      <c r="G14" s="51">
        <v>100</v>
      </c>
      <c r="H14" s="52">
        <v>0</v>
      </c>
      <c r="I14" s="52">
        <v>350</v>
      </c>
      <c r="J14" s="53">
        <v>0</v>
      </c>
      <c r="K14" s="52">
        <v>0</v>
      </c>
      <c r="L14" s="52">
        <v>0</v>
      </c>
      <c r="M14" s="52">
        <v>0</v>
      </c>
      <c r="N14" s="52">
        <v>30</v>
      </c>
      <c r="O14" s="54">
        <v>10</v>
      </c>
      <c r="P14" s="51">
        <v>261</v>
      </c>
      <c r="Q14" s="52">
        <v>84</v>
      </c>
      <c r="R14" s="52">
        <f t="shared" ref="R14:R15" si="4">T14+U14+W14+Y14+Z14+AB14+AD14</f>
        <v>63.75</v>
      </c>
      <c r="S14" s="58">
        <v>0</v>
      </c>
      <c r="T14" s="52">
        <v>0</v>
      </c>
      <c r="U14" s="52">
        <v>0</v>
      </c>
      <c r="V14" s="58">
        <v>0</v>
      </c>
      <c r="W14" s="52">
        <v>0</v>
      </c>
      <c r="X14" s="58">
        <v>25</v>
      </c>
      <c r="Y14" s="52">
        <v>0</v>
      </c>
      <c r="Z14" s="52">
        <v>63.75</v>
      </c>
      <c r="AA14" s="58">
        <v>0</v>
      </c>
      <c r="AB14" s="52">
        <v>0</v>
      </c>
      <c r="AC14" s="58">
        <v>0</v>
      </c>
      <c r="AD14" s="52">
        <v>0</v>
      </c>
      <c r="AE14" s="49">
        <f t="shared" ref="AE14:AE15" si="5">(G14+H14+I14+J14+K14+L14+M14+N14+O14)*33%</f>
        <v>161.70000000000002</v>
      </c>
      <c r="AF14" s="49">
        <f t="shared" ref="AF14:AF15" si="6">(P14+Q14+R14)*33%</f>
        <v>134.88750000000002</v>
      </c>
      <c r="AG14" s="50">
        <f t="shared" ref="AG14:AG15" si="7">AE14+AF14</f>
        <v>296.58750000000003</v>
      </c>
    </row>
    <row r="15" spans="1:33" s="3" customFormat="1" ht="46.5" customHeight="1" x14ac:dyDescent="0.25">
      <c r="A15" s="24">
        <v>7</v>
      </c>
      <c r="B15" s="25" t="s">
        <v>28</v>
      </c>
      <c r="C15" s="25" t="s">
        <v>6</v>
      </c>
      <c r="D15" s="26" t="s">
        <v>7</v>
      </c>
      <c r="E15" s="25" t="s">
        <v>14</v>
      </c>
      <c r="F15" s="27" t="s">
        <v>15</v>
      </c>
      <c r="G15" s="51">
        <v>100</v>
      </c>
      <c r="H15" s="52">
        <v>0</v>
      </c>
      <c r="I15" s="52">
        <v>0</v>
      </c>
      <c r="J15" s="53">
        <v>0</v>
      </c>
      <c r="K15" s="52">
        <v>200</v>
      </c>
      <c r="L15" s="52">
        <v>50</v>
      </c>
      <c r="M15" s="52">
        <v>0</v>
      </c>
      <c r="N15" s="52">
        <v>50</v>
      </c>
      <c r="O15" s="54">
        <v>5</v>
      </c>
      <c r="P15" s="51">
        <v>420</v>
      </c>
      <c r="Q15" s="52">
        <v>22</v>
      </c>
      <c r="R15" s="52">
        <f t="shared" si="4"/>
        <v>0</v>
      </c>
      <c r="S15" s="58">
        <v>0</v>
      </c>
      <c r="T15" s="52">
        <v>0</v>
      </c>
      <c r="U15" s="52">
        <v>0</v>
      </c>
      <c r="V15" s="58">
        <v>0</v>
      </c>
      <c r="W15" s="52">
        <v>0</v>
      </c>
      <c r="X15" s="58">
        <v>0</v>
      </c>
      <c r="Y15" s="52">
        <v>0</v>
      </c>
      <c r="Z15" s="52">
        <v>0</v>
      </c>
      <c r="AA15" s="58">
        <v>0</v>
      </c>
      <c r="AB15" s="52">
        <v>0</v>
      </c>
      <c r="AC15" s="58">
        <v>0</v>
      </c>
      <c r="AD15" s="52">
        <v>0</v>
      </c>
      <c r="AE15" s="49">
        <f t="shared" si="5"/>
        <v>133.65</v>
      </c>
      <c r="AF15" s="49">
        <f t="shared" si="6"/>
        <v>145.86000000000001</v>
      </c>
      <c r="AG15" s="50">
        <f t="shared" si="7"/>
        <v>279.51</v>
      </c>
    </row>
    <row r="16" spans="1:33" s="3" customFormat="1" ht="15.75" x14ac:dyDescent="0.25">
      <c r="AG16" s="18"/>
    </row>
  </sheetData>
  <mergeCells count="10">
    <mergeCell ref="G6:O6"/>
    <mergeCell ref="R7:AD7"/>
    <mergeCell ref="A1:AG1"/>
    <mergeCell ref="A2:AG2"/>
    <mergeCell ref="A3:AG3"/>
    <mergeCell ref="A4:AG4"/>
    <mergeCell ref="A5:AG5"/>
    <mergeCell ref="G7:O7"/>
    <mergeCell ref="AE7:AG7"/>
    <mergeCell ref="P6:R6"/>
  </mergeCells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ABAD-E8E4-45DA-ABE9-0711E570754E}">
  <dimension ref="A1:AG14"/>
  <sheetViews>
    <sheetView view="pageBreakPreview" zoomScaleNormal="100" zoomScaleSheetLayoutView="100" workbookViewId="0">
      <pane ySplit="8" topLeftCell="A9" activePane="bottomLeft" state="frozen"/>
      <selection activeCell="E15" sqref="E15"/>
      <selection pane="bottomLeft" activeCell="AD14" sqref="AD14"/>
    </sheetView>
  </sheetViews>
  <sheetFormatPr defaultColWidth="17.28515625" defaultRowHeight="15.75" x14ac:dyDescent="0.25"/>
  <cols>
    <col min="1" max="1" width="5.28515625" style="3" customWidth="1"/>
    <col min="2" max="2" width="19.140625" style="3" customWidth="1"/>
    <col min="3" max="3" width="12.28515625" style="3" customWidth="1"/>
    <col min="4" max="4" width="10.28515625" style="3" customWidth="1"/>
    <col min="5" max="5" width="16.85546875" style="3" customWidth="1"/>
    <col min="6" max="6" width="18" style="3" customWidth="1"/>
    <col min="7" max="7" width="9" style="3" customWidth="1"/>
    <col min="8" max="8" width="9.85546875" style="3" customWidth="1"/>
    <col min="9" max="9" width="12.5703125" style="3" customWidth="1"/>
    <col min="10" max="10" width="11.42578125" style="3" bestFit="1" customWidth="1"/>
    <col min="11" max="11" width="13.85546875" style="3" customWidth="1"/>
    <col min="12" max="12" width="13.42578125" style="3" customWidth="1"/>
    <col min="13" max="13" width="9.28515625" style="3" bestFit="1" customWidth="1"/>
    <col min="14" max="14" width="11.28515625" style="3" customWidth="1"/>
    <col min="15" max="15" width="13.5703125" style="3" bestFit="1" customWidth="1"/>
    <col min="16" max="16" width="9.28515625" style="3" customWidth="1"/>
    <col min="17" max="17" width="9.140625" style="3" customWidth="1"/>
    <col min="18" max="18" width="12.28515625" style="3" customWidth="1"/>
    <col min="19" max="19" width="15.5703125" style="3" bestFit="1" customWidth="1"/>
    <col min="20" max="20" width="18" style="3" customWidth="1"/>
    <col min="21" max="21" width="16.42578125" style="3" customWidth="1"/>
    <col min="22" max="22" width="12.140625" style="3" bestFit="1" customWidth="1"/>
    <col min="23" max="23" width="15" style="3" customWidth="1"/>
    <col min="24" max="24" width="18.5703125" style="3" customWidth="1"/>
    <col min="25" max="25" width="19.140625" style="3" customWidth="1"/>
    <col min="26" max="26" width="20.5703125" style="3" customWidth="1"/>
    <col min="27" max="27" width="22.140625" style="3" customWidth="1"/>
    <col min="28" max="28" width="16.7109375" style="3" customWidth="1"/>
    <col min="29" max="29" width="12.140625" style="3" bestFit="1" customWidth="1"/>
    <col min="30" max="30" width="16.28515625" style="3" bestFit="1" customWidth="1"/>
    <col min="31" max="31" width="12.28515625" style="3" customWidth="1"/>
    <col min="32" max="32" width="13.7109375" style="3" customWidth="1"/>
    <col min="33" max="33" width="12" style="18" customWidth="1"/>
    <col min="34" max="16384" width="17.28515625" style="3"/>
  </cols>
  <sheetData>
    <row r="1" spans="1:33" x14ac:dyDescent="0.25">
      <c r="A1" s="112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/>
    </row>
    <row r="2" spans="1:33" x14ac:dyDescent="0.25">
      <c r="A2" s="115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x14ac:dyDescent="0.25">
      <c r="A3" s="118" t="s">
        <v>51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20"/>
    </row>
    <row r="4" spans="1:33" x14ac:dyDescent="0.25">
      <c r="A4" s="115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7"/>
    </row>
    <row r="5" spans="1:33" ht="16.5" thickBot="1" x14ac:dyDescent="0.3">
      <c r="A5" s="121" t="s">
        <v>38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</row>
    <row r="6" spans="1:33" ht="16.5" customHeight="1" thickBot="1" x14ac:dyDescent="0.3">
      <c r="A6" s="5"/>
      <c r="B6" s="60"/>
      <c r="C6" s="60"/>
      <c r="D6" s="60"/>
      <c r="E6" s="60"/>
      <c r="F6" s="60"/>
      <c r="G6" s="85" t="s">
        <v>35</v>
      </c>
      <c r="H6" s="106"/>
      <c r="I6" s="106"/>
      <c r="J6" s="106"/>
      <c r="K6" s="106"/>
      <c r="L6" s="106"/>
      <c r="M6" s="106"/>
      <c r="N6" s="106"/>
      <c r="O6" s="107"/>
      <c r="P6" s="104" t="s">
        <v>36</v>
      </c>
      <c r="Q6" s="123"/>
      <c r="R6" s="123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  <c r="AE6" s="61"/>
      <c r="AF6" s="61"/>
      <c r="AG6" s="62"/>
    </row>
    <row r="7" spans="1:33" s="14" customFormat="1" x14ac:dyDescent="0.2">
      <c r="A7" s="9"/>
      <c r="B7" s="10"/>
      <c r="C7" s="10"/>
      <c r="D7" s="10"/>
      <c r="E7" s="10"/>
      <c r="F7" s="11"/>
      <c r="G7" s="85"/>
      <c r="H7" s="106"/>
      <c r="I7" s="106"/>
      <c r="J7" s="106"/>
      <c r="K7" s="106"/>
      <c r="L7" s="106"/>
      <c r="M7" s="106"/>
      <c r="N7" s="106"/>
      <c r="O7" s="107"/>
      <c r="P7" s="12"/>
      <c r="Q7" s="63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110" t="s">
        <v>37</v>
      </c>
      <c r="AF7" s="110"/>
      <c r="AG7" s="111"/>
    </row>
    <row r="8" spans="1:33" s="17" customFormat="1" ht="277.5" customHeight="1" thickBot="1" x14ac:dyDescent="0.25">
      <c r="A8" s="66" t="s">
        <v>47</v>
      </c>
      <c r="B8" s="67" t="s">
        <v>0</v>
      </c>
      <c r="C8" s="67" t="s">
        <v>1</v>
      </c>
      <c r="D8" s="67" t="s">
        <v>2</v>
      </c>
      <c r="E8" s="67" t="s">
        <v>3</v>
      </c>
      <c r="F8" s="68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72</v>
      </c>
      <c r="U8" s="55" t="s">
        <v>73</v>
      </c>
      <c r="V8" s="16" t="s">
        <v>43</v>
      </c>
      <c r="W8" s="55" t="s">
        <v>74</v>
      </c>
      <c r="X8" s="16" t="s">
        <v>45</v>
      </c>
      <c r="Y8" s="55" t="s">
        <v>75</v>
      </c>
      <c r="Z8" s="55" t="s">
        <v>76</v>
      </c>
      <c r="AA8" s="16" t="s">
        <v>46</v>
      </c>
      <c r="AB8" s="55" t="s">
        <v>77</v>
      </c>
      <c r="AC8" s="16" t="s">
        <v>44</v>
      </c>
      <c r="AD8" s="55" t="s">
        <v>71</v>
      </c>
      <c r="AE8" s="69" t="s">
        <v>48</v>
      </c>
      <c r="AF8" s="69" t="s">
        <v>49</v>
      </c>
      <c r="AG8" s="70" t="s">
        <v>34</v>
      </c>
    </row>
    <row r="9" spans="1:33" ht="31.5" x14ac:dyDescent="0.25">
      <c r="A9" s="31">
        <v>1</v>
      </c>
      <c r="B9" s="32" t="s">
        <v>5</v>
      </c>
      <c r="C9" s="32" t="s">
        <v>6</v>
      </c>
      <c r="D9" s="33" t="s">
        <v>7</v>
      </c>
      <c r="E9" s="32" t="s">
        <v>8</v>
      </c>
      <c r="F9" s="32" t="s">
        <v>8</v>
      </c>
      <c r="G9" s="71">
        <v>100</v>
      </c>
      <c r="H9" s="71">
        <v>0</v>
      </c>
      <c r="I9" s="71">
        <v>350</v>
      </c>
      <c r="J9" s="72">
        <v>0</v>
      </c>
      <c r="K9" s="71">
        <v>200</v>
      </c>
      <c r="L9" s="71">
        <v>50</v>
      </c>
      <c r="M9" s="71">
        <v>0</v>
      </c>
      <c r="N9" s="71">
        <v>100</v>
      </c>
      <c r="O9" s="71">
        <v>20</v>
      </c>
      <c r="P9" s="71">
        <v>148.5</v>
      </c>
      <c r="Q9" s="71">
        <v>0</v>
      </c>
      <c r="R9" s="73">
        <f t="shared" ref="R9" si="0">T9+U9+W9+Y9+Z9+AB9+AD9</f>
        <v>400.5</v>
      </c>
      <c r="S9" s="74">
        <v>0</v>
      </c>
      <c r="T9" s="73">
        <v>0</v>
      </c>
      <c r="U9" s="73">
        <v>0</v>
      </c>
      <c r="V9" s="74">
        <v>0</v>
      </c>
      <c r="W9" s="73">
        <v>0</v>
      </c>
      <c r="X9" s="74">
        <v>0</v>
      </c>
      <c r="Y9" s="73">
        <v>0</v>
      </c>
      <c r="Z9" s="73">
        <v>0</v>
      </c>
      <c r="AA9" s="74">
        <v>120</v>
      </c>
      <c r="AB9" s="73">
        <v>360</v>
      </c>
      <c r="AC9" s="74">
        <v>27</v>
      </c>
      <c r="AD9" s="73">
        <v>40.5</v>
      </c>
      <c r="AE9" s="75">
        <f t="shared" ref="AE9:AE14" si="1">(G9+H9+I9+J9+K9+L9+M9+N9+O9)*33%</f>
        <v>270.60000000000002</v>
      </c>
      <c r="AF9" s="75">
        <f t="shared" ref="AF9:AF14" si="2">(P9+Q9+R9)*33%</f>
        <v>181.17000000000002</v>
      </c>
      <c r="AG9" s="76">
        <f>AE9+AF9</f>
        <v>451.77000000000004</v>
      </c>
    </row>
    <row r="10" spans="1:33" ht="47.25" x14ac:dyDescent="0.25">
      <c r="A10" s="24">
        <v>2</v>
      </c>
      <c r="B10" s="25" t="s">
        <v>30</v>
      </c>
      <c r="C10" s="25" t="s">
        <v>6</v>
      </c>
      <c r="D10" s="26" t="s">
        <v>21</v>
      </c>
      <c r="E10" s="25" t="s">
        <v>31</v>
      </c>
      <c r="F10" s="25" t="s">
        <v>31</v>
      </c>
      <c r="G10" s="36">
        <v>100</v>
      </c>
      <c r="H10" s="36">
        <v>0</v>
      </c>
      <c r="I10" s="36">
        <v>350</v>
      </c>
      <c r="J10" s="37">
        <v>0</v>
      </c>
      <c r="K10" s="36">
        <v>200</v>
      </c>
      <c r="L10" s="36">
        <v>0</v>
      </c>
      <c r="M10" s="36">
        <v>0</v>
      </c>
      <c r="N10" s="36">
        <v>50</v>
      </c>
      <c r="O10" s="36">
        <v>20</v>
      </c>
      <c r="P10" s="36">
        <v>225</v>
      </c>
      <c r="Q10" s="36">
        <v>84</v>
      </c>
      <c r="R10" s="36">
        <f>T10+U10+W10+Y10+Z10+AB10+AD10</f>
        <v>104.55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41</v>
      </c>
      <c r="Y10" s="36">
        <v>0</v>
      </c>
      <c r="Z10" s="36">
        <v>104.55</v>
      </c>
      <c r="AA10" s="56">
        <v>0</v>
      </c>
      <c r="AB10" s="36">
        <v>0</v>
      </c>
      <c r="AC10" s="56">
        <v>0</v>
      </c>
      <c r="AD10" s="36">
        <v>0</v>
      </c>
      <c r="AE10" s="46">
        <f>(G10+H10+I10+J10+K10+L10+M10+N10+O10)*33%</f>
        <v>237.60000000000002</v>
      </c>
      <c r="AF10" s="46">
        <f>(P10+Q10+R10)*33%</f>
        <v>136.47150000000002</v>
      </c>
      <c r="AG10" s="47">
        <f>AE10+AF10</f>
        <v>374.07150000000001</v>
      </c>
    </row>
    <row r="11" spans="1:33" ht="32.25" thickBot="1" x14ac:dyDescent="0.3">
      <c r="A11" s="24">
        <v>3</v>
      </c>
      <c r="B11" s="25" t="s">
        <v>33</v>
      </c>
      <c r="C11" s="25" t="s">
        <v>6</v>
      </c>
      <c r="D11" s="26" t="s">
        <v>7</v>
      </c>
      <c r="E11" s="25" t="s">
        <v>14</v>
      </c>
      <c r="F11" s="25" t="s">
        <v>15</v>
      </c>
      <c r="G11" s="40">
        <v>100</v>
      </c>
      <c r="H11" s="41">
        <v>0</v>
      </c>
      <c r="I11" s="41">
        <v>0</v>
      </c>
      <c r="J11" s="42">
        <v>0</v>
      </c>
      <c r="K11" s="41">
        <v>200</v>
      </c>
      <c r="L11" s="41">
        <v>0</v>
      </c>
      <c r="M11" s="41">
        <v>0</v>
      </c>
      <c r="N11" s="41">
        <v>50</v>
      </c>
      <c r="O11" s="43">
        <v>20</v>
      </c>
      <c r="P11" s="40">
        <f>60*1.5</f>
        <v>90</v>
      </c>
      <c r="Q11" s="41">
        <v>0</v>
      </c>
      <c r="R11" s="43">
        <f>T11+Y11+AB11+AD11</f>
        <v>597</v>
      </c>
      <c r="S11" s="59">
        <v>36</v>
      </c>
      <c r="T11" s="36">
        <f>36*4</f>
        <v>144</v>
      </c>
      <c r="U11" s="36">
        <v>0</v>
      </c>
      <c r="V11" s="56">
        <v>0</v>
      </c>
      <c r="W11" s="36">
        <v>0</v>
      </c>
      <c r="X11" s="56">
        <v>76</v>
      </c>
      <c r="Y11" s="36">
        <f>76*3</f>
        <v>228</v>
      </c>
      <c r="Z11" s="36">
        <v>0</v>
      </c>
      <c r="AA11" s="56">
        <v>8</v>
      </c>
      <c r="AB11" s="36">
        <f>8*3</f>
        <v>24</v>
      </c>
      <c r="AC11" s="56">
        <v>134</v>
      </c>
      <c r="AD11" s="36">
        <f>134*1.5</f>
        <v>201</v>
      </c>
      <c r="AE11" s="77">
        <f>(G11+H11+I11+J11+K11+L11+M11+N11+O11)*33%</f>
        <v>122.10000000000001</v>
      </c>
      <c r="AF11" s="78">
        <f>(597+90)*0.33</f>
        <v>226.71</v>
      </c>
      <c r="AG11" s="79">
        <f t="shared" ref="AG11" si="3">AE11+AF11</f>
        <v>348.81</v>
      </c>
    </row>
    <row r="12" spans="1:33" ht="31.5" x14ac:dyDescent="0.25">
      <c r="A12" s="24">
        <v>4</v>
      </c>
      <c r="B12" s="25" t="s">
        <v>24</v>
      </c>
      <c r="C12" s="25" t="s">
        <v>6</v>
      </c>
      <c r="D12" s="26" t="s">
        <v>7</v>
      </c>
      <c r="E12" s="25" t="s">
        <v>8</v>
      </c>
      <c r="F12" s="25" t="s">
        <v>8</v>
      </c>
      <c r="G12" s="36">
        <v>100</v>
      </c>
      <c r="H12" s="36">
        <v>0</v>
      </c>
      <c r="I12" s="36">
        <v>350</v>
      </c>
      <c r="J12" s="37">
        <v>0</v>
      </c>
      <c r="K12" s="36">
        <v>0</v>
      </c>
      <c r="L12" s="36">
        <v>0</v>
      </c>
      <c r="M12" s="36">
        <v>0</v>
      </c>
      <c r="N12" s="36">
        <v>30</v>
      </c>
      <c r="O12" s="36">
        <v>10</v>
      </c>
      <c r="P12" s="36">
        <v>261</v>
      </c>
      <c r="Q12" s="36">
        <v>84</v>
      </c>
      <c r="R12" s="39">
        <f t="shared" ref="R12:R14" si="4">T12+U12+W12+Y12+Z12+AB12+AD12</f>
        <v>63.75</v>
      </c>
      <c r="S12" s="38">
        <v>0</v>
      </c>
      <c r="T12" s="39">
        <v>0</v>
      </c>
      <c r="U12" s="39">
        <v>0</v>
      </c>
      <c r="V12" s="38">
        <v>0</v>
      </c>
      <c r="W12" s="39">
        <v>0</v>
      </c>
      <c r="X12" s="38">
        <v>25</v>
      </c>
      <c r="Y12" s="39">
        <v>0</v>
      </c>
      <c r="Z12" s="39">
        <v>63.75</v>
      </c>
      <c r="AA12" s="38">
        <v>0</v>
      </c>
      <c r="AB12" s="39">
        <v>0</v>
      </c>
      <c r="AC12" s="38">
        <v>0</v>
      </c>
      <c r="AD12" s="39">
        <v>0</v>
      </c>
      <c r="AE12" s="46">
        <f t="shared" si="1"/>
        <v>161.70000000000002</v>
      </c>
      <c r="AF12" s="46">
        <f t="shared" si="2"/>
        <v>134.88750000000002</v>
      </c>
      <c r="AG12" s="47">
        <f t="shared" ref="AG12:AG14" si="5">AE12+AF12</f>
        <v>296.58750000000003</v>
      </c>
    </row>
    <row r="13" spans="1:33" ht="32.25" thickBot="1" x14ac:dyDescent="0.3">
      <c r="A13" s="28">
        <v>5</v>
      </c>
      <c r="B13" s="29" t="s">
        <v>28</v>
      </c>
      <c r="C13" s="29" t="s">
        <v>6</v>
      </c>
      <c r="D13" s="30" t="s">
        <v>7</v>
      </c>
      <c r="E13" s="29" t="s">
        <v>14</v>
      </c>
      <c r="F13" s="29" t="s">
        <v>15</v>
      </c>
      <c r="G13" s="41">
        <v>100</v>
      </c>
      <c r="H13" s="41">
        <v>0</v>
      </c>
      <c r="I13" s="41">
        <v>0</v>
      </c>
      <c r="J13" s="42">
        <v>0</v>
      </c>
      <c r="K13" s="41">
        <v>200</v>
      </c>
      <c r="L13" s="41">
        <v>50</v>
      </c>
      <c r="M13" s="41">
        <v>0</v>
      </c>
      <c r="N13" s="41">
        <v>50</v>
      </c>
      <c r="O13" s="41">
        <v>5</v>
      </c>
      <c r="P13" s="41">
        <v>420</v>
      </c>
      <c r="Q13" s="41">
        <v>22</v>
      </c>
      <c r="R13" s="80">
        <f t="shared" si="4"/>
        <v>0</v>
      </c>
      <c r="S13" s="81">
        <v>0</v>
      </c>
      <c r="T13" s="80">
        <v>0</v>
      </c>
      <c r="U13" s="80">
        <v>0</v>
      </c>
      <c r="V13" s="81">
        <v>0</v>
      </c>
      <c r="W13" s="80">
        <v>0</v>
      </c>
      <c r="X13" s="81">
        <v>0</v>
      </c>
      <c r="Y13" s="80">
        <v>0</v>
      </c>
      <c r="Z13" s="80">
        <v>0</v>
      </c>
      <c r="AA13" s="81">
        <v>0</v>
      </c>
      <c r="AB13" s="80">
        <v>0</v>
      </c>
      <c r="AC13" s="81">
        <v>0</v>
      </c>
      <c r="AD13" s="80">
        <v>0</v>
      </c>
      <c r="AE13" s="78">
        <f t="shared" si="1"/>
        <v>133.65</v>
      </c>
      <c r="AF13" s="78">
        <f t="shared" si="2"/>
        <v>145.86000000000001</v>
      </c>
      <c r="AG13" s="79">
        <f t="shared" si="5"/>
        <v>279.51</v>
      </c>
    </row>
    <row r="14" spans="1:33" ht="31.5" x14ac:dyDescent="0.25">
      <c r="A14" s="24">
        <v>6</v>
      </c>
      <c r="B14" s="25" t="s">
        <v>29</v>
      </c>
      <c r="C14" s="25" t="s">
        <v>10</v>
      </c>
      <c r="D14" s="26" t="s">
        <v>7</v>
      </c>
      <c r="E14" s="25" t="s">
        <v>14</v>
      </c>
      <c r="F14" s="27" t="s">
        <v>17</v>
      </c>
      <c r="G14" s="35">
        <v>100</v>
      </c>
      <c r="H14" s="36">
        <v>0</v>
      </c>
      <c r="I14" s="36">
        <v>0</v>
      </c>
      <c r="J14" s="37">
        <v>0</v>
      </c>
      <c r="K14" s="36">
        <v>200</v>
      </c>
      <c r="L14" s="36">
        <v>50</v>
      </c>
      <c r="M14" s="36">
        <v>0</v>
      </c>
      <c r="N14" s="36">
        <v>60</v>
      </c>
      <c r="O14" s="44">
        <v>20</v>
      </c>
      <c r="P14" s="35">
        <v>315</v>
      </c>
      <c r="Q14" s="36">
        <v>44</v>
      </c>
      <c r="R14" s="39">
        <f t="shared" si="4"/>
        <v>0</v>
      </c>
      <c r="S14" s="38">
        <v>0</v>
      </c>
      <c r="T14" s="39">
        <v>0</v>
      </c>
      <c r="U14" s="39">
        <v>0</v>
      </c>
      <c r="V14" s="38">
        <v>0</v>
      </c>
      <c r="W14" s="39">
        <v>0</v>
      </c>
      <c r="X14" s="38">
        <v>0</v>
      </c>
      <c r="Y14" s="39">
        <v>0</v>
      </c>
      <c r="Z14" s="39">
        <v>0</v>
      </c>
      <c r="AA14" s="38">
        <v>0</v>
      </c>
      <c r="AB14" s="39">
        <v>0</v>
      </c>
      <c r="AC14" s="38">
        <v>0</v>
      </c>
      <c r="AD14" s="39">
        <v>0</v>
      </c>
      <c r="AE14" s="46">
        <f t="shared" si="1"/>
        <v>141.9</v>
      </c>
      <c r="AF14" s="46">
        <f t="shared" si="2"/>
        <v>118.47</v>
      </c>
      <c r="AG14" s="47">
        <f t="shared" si="5"/>
        <v>260.37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5" right="0.25" top="0.75" bottom="0.75" header="0.3" footer="0.3"/>
  <pageSetup paperSize="8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97C7-C852-4531-ABBC-5593590305ED}">
  <dimension ref="A1:AG20"/>
  <sheetViews>
    <sheetView tabSelected="1" view="pageBreakPreview" topLeftCell="Q1" zoomScaleNormal="100" zoomScaleSheetLayoutView="100" workbookViewId="0">
      <pane ySplit="8" topLeftCell="A9" activePane="bottomLeft" state="frozen"/>
      <selection activeCell="E15" sqref="E15"/>
      <selection pane="bottomLeft" activeCell="AD11" sqref="AD11"/>
    </sheetView>
  </sheetViews>
  <sheetFormatPr defaultColWidth="17.28515625" defaultRowHeight="15.75" x14ac:dyDescent="0.25"/>
  <cols>
    <col min="1" max="1" width="5.28515625" style="3" customWidth="1"/>
    <col min="2" max="2" width="19.140625" style="3" customWidth="1"/>
    <col min="3" max="3" width="12.28515625" style="3" customWidth="1"/>
    <col min="4" max="4" width="10.28515625" style="3" customWidth="1"/>
    <col min="5" max="5" width="16.85546875" style="3" customWidth="1"/>
    <col min="6" max="6" width="18" style="3" customWidth="1"/>
    <col min="7" max="7" width="9" style="3" customWidth="1"/>
    <col min="8" max="8" width="9.85546875" style="3" customWidth="1"/>
    <col min="9" max="9" width="12.5703125" style="3" customWidth="1"/>
    <col min="10" max="10" width="11.42578125" style="3" bestFit="1" customWidth="1"/>
    <col min="11" max="11" width="13.85546875" style="3" customWidth="1"/>
    <col min="12" max="12" width="13.42578125" style="3" customWidth="1"/>
    <col min="13" max="13" width="9.28515625" style="3" bestFit="1" customWidth="1"/>
    <col min="14" max="14" width="11.28515625" style="3" customWidth="1"/>
    <col min="15" max="15" width="13.5703125" style="3" bestFit="1" customWidth="1"/>
    <col min="16" max="16" width="9.28515625" style="3" customWidth="1"/>
    <col min="17" max="17" width="9.140625" style="3" customWidth="1"/>
    <col min="18" max="18" width="12.28515625" style="3" customWidth="1"/>
    <col min="19" max="19" width="15.5703125" style="3" bestFit="1" customWidth="1"/>
    <col min="20" max="20" width="18" style="3" customWidth="1"/>
    <col min="21" max="21" width="16.42578125" style="3" customWidth="1"/>
    <col min="22" max="22" width="12.140625" style="3" bestFit="1" customWidth="1"/>
    <col min="23" max="23" width="15" style="3" customWidth="1"/>
    <col min="24" max="24" width="18.5703125" style="3" customWidth="1"/>
    <col min="25" max="25" width="19.140625" style="3" customWidth="1"/>
    <col min="26" max="26" width="20.5703125" style="3" customWidth="1"/>
    <col min="27" max="27" width="22.140625" style="3" customWidth="1"/>
    <col min="28" max="28" width="16.7109375" style="3" customWidth="1"/>
    <col min="29" max="29" width="12.140625" style="3" bestFit="1" customWidth="1"/>
    <col min="30" max="30" width="16.28515625" style="3" bestFit="1" customWidth="1"/>
    <col min="31" max="31" width="12.28515625" style="3" customWidth="1"/>
    <col min="32" max="32" width="13.7109375" style="3" customWidth="1"/>
    <col min="33" max="33" width="12" style="18" customWidth="1"/>
    <col min="34" max="16384" width="17.28515625" style="3"/>
  </cols>
  <sheetData>
    <row r="1" spans="1:33" x14ac:dyDescent="0.25">
      <c r="A1" s="112" t="s">
        <v>39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4"/>
    </row>
    <row r="2" spans="1:33" x14ac:dyDescent="0.25">
      <c r="A2" s="115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7"/>
    </row>
    <row r="3" spans="1:33" x14ac:dyDescent="0.25">
      <c r="A3" s="118" t="s">
        <v>52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20"/>
    </row>
    <row r="4" spans="1:33" x14ac:dyDescent="0.25">
      <c r="A4" s="115" t="s">
        <v>40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7"/>
    </row>
    <row r="5" spans="1:33" ht="16.5" thickBot="1" x14ac:dyDescent="0.3">
      <c r="A5" s="121" t="s">
        <v>38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</row>
    <row r="6" spans="1:33" ht="16.5" customHeight="1" thickBot="1" x14ac:dyDescent="0.3">
      <c r="A6" s="5"/>
      <c r="B6" s="60"/>
      <c r="C6" s="60"/>
      <c r="D6" s="60"/>
      <c r="E6" s="60"/>
      <c r="F6" s="60"/>
      <c r="G6" s="85" t="s">
        <v>35</v>
      </c>
      <c r="H6" s="106"/>
      <c r="I6" s="106"/>
      <c r="J6" s="106"/>
      <c r="K6" s="106"/>
      <c r="L6" s="106"/>
      <c r="M6" s="106"/>
      <c r="N6" s="106"/>
      <c r="O6" s="107"/>
      <c r="P6" s="104" t="s">
        <v>36</v>
      </c>
      <c r="Q6" s="123"/>
      <c r="R6" s="123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5"/>
      <c r="AE6" s="61"/>
      <c r="AF6" s="61"/>
      <c r="AG6" s="62"/>
    </row>
    <row r="7" spans="1:33" s="14" customFormat="1" x14ac:dyDescent="0.2">
      <c r="A7" s="9"/>
      <c r="B7" s="10"/>
      <c r="C7" s="10"/>
      <c r="D7" s="10"/>
      <c r="E7" s="10"/>
      <c r="F7" s="11"/>
      <c r="G7" s="85"/>
      <c r="H7" s="106"/>
      <c r="I7" s="106"/>
      <c r="J7" s="106"/>
      <c r="K7" s="106"/>
      <c r="L7" s="106"/>
      <c r="M7" s="106"/>
      <c r="N7" s="106"/>
      <c r="O7" s="107"/>
      <c r="P7" s="12"/>
      <c r="Q7" s="63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9"/>
      <c r="AE7" s="110" t="s">
        <v>37</v>
      </c>
      <c r="AF7" s="110"/>
      <c r="AG7" s="111"/>
    </row>
    <row r="8" spans="1:33" s="17" customFormat="1" ht="277.5" customHeight="1" x14ac:dyDescent="0.2">
      <c r="A8" s="12" t="s">
        <v>47</v>
      </c>
      <c r="B8" s="82" t="s">
        <v>0</v>
      </c>
      <c r="C8" s="82" t="s">
        <v>1</v>
      </c>
      <c r="D8" s="82" t="s">
        <v>2</v>
      </c>
      <c r="E8" s="82" t="s">
        <v>3</v>
      </c>
      <c r="F8" s="83" t="s">
        <v>4</v>
      </c>
      <c r="G8" s="12" t="s">
        <v>53</v>
      </c>
      <c r="H8" s="12" t="s">
        <v>54</v>
      </c>
      <c r="I8" s="12" t="s">
        <v>55</v>
      </c>
      <c r="J8" s="12" t="s">
        <v>56</v>
      </c>
      <c r="K8" s="12" t="s">
        <v>57</v>
      </c>
      <c r="L8" s="12" t="s">
        <v>58</v>
      </c>
      <c r="M8" s="12" t="s">
        <v>59</v>
      </c>
      <c r="N8" s="12" t="s">
        <v>60</v>
      </c>
      <c r="O8" s="12" t="s">
        <v>61</v>
      </c>
      <c r="P8" s="12" t="s">
        <v>62</v>
      </c>
      <c r="Q8" s="12" t="s">
        <v>63</v>
      </c>
      <c r="R8" s="12" t="s">
        <v>64</v>
      </c>
      <c r="S8" s="16" t="s">
        <v>42</v>
      </c>
      <c r="T8" s="55" t="s">
        <v>72</v>
      </c>
      <c r="U8" s="55" t="s">
        <v>73</v>
      </c>
      <c r="V8" s="16" t="s">
        <v>43</v>
      </c>
      <c r="W8" s="55" t="s">
        <v>74</v>
      </c>
      <c r="X8" s="16" t="s">
        <v>45</v>
      </c>
      <c r="Y8" s="55" t="s">
        <v>75</v>
      </c>
      <c r="Z8" s="55" t="s">
        <v>76</v>
      </c>
      <c r="AA8" s="16" t="s">
        <v>46</v>
      </c>
      <c r="AB8" s="55" t="s">
        <v>77</v>
      </c>
      <c r="AC8" s="16" t="s">
        <v>44</v>
      </c>
      <c r="AD8" s="55" t="s">
        <v>71</v>
      </c>
      <c r="AE8" s="69" t="s">
        <v>48</v>
      </c>
      <c r="AF8" s="69" t="s">
        <v>49</v>
      </c>
      <c r="AG8" s="70" t="s">
        <v>34</v>
      </c>
    </row>
    <row r="9" spans="1:33" ht="31.5" x14ac:dyDescent="0.25">
      <c r="A9" s="24">
        <v>1</v>
      </c>
      <c r="B9" s="25" t="s">
        <v>5</v>
      </c>
      <c r="C9" s="25" t="s">
        <v>6</v>
      </c>
      <c r="D9" s="26" t="s">
        <v>7</v>
      </c>
      <c r="E9" s="25" t="s">
        <v>8</v>
      </c>
      <c r="F9" s="27" t="s">
        <v>8</v>
      </c>
      <c r="G9" s="35">
        <v>100</v>
      </c>
      <c r="H9" s="36">
        <v>0</v>
      </c>
      <c r="I9" s="36">
        <v>350</v>
      </c>
      <c r="J9" s="37">
        <v>0</v>
      </c>
      <c r="K9" s="36">
        <v>200</v>
      </c>
      <c r="L9" s="36">
        <v>50</v>
      </c>
      <c r="M9" s="36">
        <v>0</v>
      </c>
      <c r="N9" s="36">
        <v>100</v>
      </c>
      <c r="O9" s="44">
        <v>20</v>
      </c>
      <c r="P9" s="35">
        <v>148.5</v>
      </c>
      <c r="Q9" s="36">
        <v>0</v>
      </c>
      <c r="R9" s="36">
        <f t="shared" ref="R9" si="0">T9+U9+W9+Y9+Z9+AB9+AD9</f>
        <v>400.5</v>
      </c>
      <c r="S9" s="56">
        <v>0</v>
      </c>
      <c r="T9" s="36">
        <v>0</v>
      </c>
      <c r="U9" s="36">
        <v>0</v>
      </c>
      <c r="V9" s="56">
        <v>0</v>
      </c>
      <c r="W9" s="36">
        <v>0</v>
      </c>
      <c r="X9" s="56">
        <v>0</v>
      </c>
      <c r="Y9" s="36">
        <v>0</v>
      </c>
      <c r="Z9" s="36">
        <v>0</v>
      </c>
      <c r="AA9" s="56">
        <v>120</v>
      </c>
      <c r="AB9" s="36">
        <v>360</v>
      </c>
      <c r="AC9" s="56">
        <v>27</v>
      </c>
      <c r="AD9" s="36">
        <v>40.5</v>
      </c>
      <c r="AE9" s="46">
        <f t="shared" ref="AE9:AE18" si="1">(G9+H9+I9+J9+K9+L9+M9+N9+O9)*33%</f>
        <v>270.60000000000002</v>
      </c>
      <c r="AF9" s="46">
        <f t="shared" ref="AF9:AF18" si="2">(P9+Q9+R9)*33%</f>
        <v>181.17000000000002</v>
      </c>
      <c r="AG9" s="46">
        <f>AE9+AF9</f>
        <v>451.77000000000004</v>
      </c>
    </row>
    <row r="10" spans="1:33" ht="31.5" x14ac:dyDescent="0.25">
      <c r="A10" s="24">
        <v>2</v>
      </c>
      <c r="B10" s="25" t="s">
        <v>23</v>
      </c>
      <c r="C10" s="25" t="s">
        <v>10</v>
      </c>
      <c r="D10" s="26" t="s">
        <v>7</v>
      </c>
      <c r="E10" s="25" t="s">
        <v>14</v>
      </c>
      <c r="F10" s="27" t="s">
        <v>17</v>
      </c>
      <c r="G10" s="35">
        <v>100</v>
      </c>
      <c r="H10" s="36">
        <v>0</v>
      </c>
      <c r="I10" s="36">
        <v>350</v>
      </c>
      <c r="J10" s="37">
        <v>0</v>
      </c>
      <c r="K10" s="36">
        <v>200</v>
      </c>
      <c r="L10" s="36">
        <v>50</v>
      </c>
      <c r="M10" s="36">
        <v>0</v>
      </c>
      <c r="N10" s="36">
        <v>60</v>
      </c>
      <c r="O10" s="44">
        <v>20</v>
      </c>
      <c r="P10" s="35">
        <v>420</v>
      </c>
      <c r="Q10" s="36">
        <v>0</v>
      </c>
      <c r="R10" s="36">
        <f>T10+U10+W10+Y10+Z10+AB10+AD10</f>
        <v>81.599999999999994</v>
      </c>
      <c r="S10" s="56">
        <v>0</v>
      </c>
      <c r="T10" s="36">
        <v>0</v>
      </c>
      <c r="U10" s="36">
        <v>0</v>
      </c>
      <c r="V10" s="56">
        <v>0</v>
      </c>
      <c r="W10" s="36">
        <v>0</v>
      </c>
      <c r="X10" s="56">
        <v>32</v>
      </c>
      <c r="Y10" s="36">
        <v>0</v>
      </c>
      <c r="Z10" s="36">
        <v>81.599999999999994</v>
      </c>
      <c r="AA10" s="56">
        <v>0</v>
      </c>
      <c r="AB10" s="36">
        <v>0</v>
      </c>
      <c r="AC10" s="56">
        <v>0</v>
      </c>
      <c r="AD10" s="36">
        <v>0</v>
      </c>
      <c r="AE10" s="46">
        <f>(G10+H10+I10+J10+K10+L10+M10+N10+O10)*33%</f>
        <v>257.40000000000003</v>
      </c>
      <c r="AF10" s="46">
        <f>(P10+Q10+R10)*33%</f>
        <v>165.52800000000002</v>
      </c>
      <c r="AG10" s="46">
        <f>AE10+AF10</f>
        <v>422.92800000000005</v>
      </c>
    </row>
    <row r="11" spans="1:33" ht="31.5" x14ac:dyDescent="0.25">
      <c r="A11" s="24">
        <v>3</v>
      </c>
      <c r="B11" s="25" t="s">
        <v>22</v>
      </c>
      <c r="C11" s="25" t="s">
        <v>6</v>
      </c>
      <c r="D11" s="26" t="s">
        <v>7</v>
      </c>
      <c r="E11" s="25" t="s">
        <v>14</v>
      </c>
      <c r="F11" s="27" t="s">
        <v>17</v>
      </c>
      <c r="G11" s="35">
        <v>100</v>
      </c>
      <c r="H11" s="36">
        <v>0</v>
      </c>
      <c r="I11" s="36">
        <v>350</v>
      </c>
      <c r="J11" s="37">
        <v>0</v>
      </c>
      <c r="K11" s="36">
        <v>150</v>
      </c>
      <c r="L11" s="36">
        <v>0</v>
      </c>
      <c r="M11" s="36">
        <v>0</v>
      </c>
      <c r="N11" s="36">
        <v>30</v>
      </c>
      <c r="O11" s="45">
        <v>0</v>
      </c>
      <c r="P11" s="35">
        <f>64*1.5</f>
        <v>96</v>
      </c>
      <c r="Q11" s="36">
        <v>0</v>
      </c>
      <c r="R11" s="44">
        <f>60+315+130.5</f>
        <v>505.5</v>
      </c>
      <c r="S11" s="84">
        <v>15</v>
      </c>
      <c r="T11" s="36">
        <f>15*4</f>
        <v>60</v>
      </c>
      <c r="U11" s="36">
        <v>0</v>
      </c>
      <c r="V11" s="56">
        <v>0</v>
      </c>
      <c r="W11" s="36">
        <v>0</v>
      </c>
      <c r="X11" s="56">
        <v>0</v>
      </c>
      <c r="Y11" s="36">
        <v>0</v>
      </c>
      <c r="Z11" s="36">
        <v>0</v>
      </c>
      <c r="AA11" s="56">
        <v>105</v>
      </c>
      <c r="AB11" s="36">
        <f>105*3</f>
        <v>315</v>
      </c>
      <c r="AC11" s="56">
        <v>87</v>
      </c>
      <c r="AD11" s="36">
        <f>87*1.5</f>
        <v>130.5</v>
      </c>
      <c r="AE11" s="48">
        <f>630*0.33</f>
        <v>207.9</v>
      </c>
      <c r="AF11" s="46">
        <f>(96+505.5)*0.33</f>
        <v>198.495</v>
      </c>
      <c r="AG11" s="47">
        <f t="shared" ref="AG11" si="3">AE11+AF11</f>
        <v>406.39499999999998</v>
      </c>
    </row>
    <row r="12" spans="1:33" ht="31.5" x14ac:dyDescent="0.25">
      <c r="A12" s="24">
        <v>4</v>
      </c>
      <c r="B12" s="25" t="s">
        <v>9</v>
      </c>
      <c r="C12" s="25" t="s">
        <v>10</v>
      </c>
      <c r="D12" s="26" t="s">
        <v>7</v>
      </c>
      <c r="E12" s="25" t="s">
        <v>11</v>
      </c>
      <c r="F12" s="27" t="s">
        <v>12</v>
      </c>
      <c r="G12" s="35">
        <v>100</v>
      </c>
      <c r="H12" s="36">
        <v>0</v>
      </c>
      <c r="I12" s="36">
        <v>350</v>
      </c>
      <c r="J12" s="37">
        <v>0</v>
      </c>
      <c r="K12" s="36">
        <v>200</v>
      </c>
      <c r="L12" s="36">
        <v>50</v>
      </c>
      <c r="M12" s="36">
        <v>0</v>
      </c>
      <c r="N12" s="36">
        <v>10</v>
      </c>
      <c r="O12" s="44">
        <v>0</v>
      </c>
      <c r="P12" s="35">
        <v>417</v>
      </c>
      <c r="Q12" s="36">
        <v>0</v>
      </c>
      <c r="R12" s="36">
        <f t="shared" ref="R12" si="4">T12+U12+W12+Y12+Z12+AB12+AD12</f>
        <v>66.3</v>
      </c>
      <c r="S12" s="56">
        <v>0</v>
      </c>
      <c r="T12" s="36">
        <v>0</v>
      </c>
      <c r="U12" s="36">
        <v>0</v>
      </c>
      <c r="V12" s="56">
        <v>0</v>
      </c>
      <c r="W12" s="36">
        <v>0</v>
      </c>
      <c r="X12" s="56">
        <v>26</v>
      </c>
      <c r="Y12" s="36">
        <v>0</v>
      </c>
      <c r="Z12" s="36">
        <v>66.3</v>
      </c>
      <c r="AA12" s="56">
        <v>0</v>
      </c>
      <c r="AB12" s="36">
        <v>0</v>
      </c>
      <c r="AC12" s="56">
        <v>0</v>
      </c>
      <c r="AD12" s="36">
        <v>0</v>
      </c>
      <c r="AE12" s="46">
        <f t="shared" ref="AE12" si="5">(G12+H12+I12+J12+K12+L12+M12+N12+O12)*33%</f>
        <v>234.3</v>
      </c>
      <c r="AF12" s="46">
        <f t="shared" ref="AF12" si="6">(P12+Q12+R12)*33%</f>
        <v>159.489</v>
      </c>
      <c r="AG12" s="46">
        <f t="shared" ref="AG12" si="7">AE12+AF12</f>
        <v>393.78899999999999</v>
      </c>
    </row>
    <row r="13" spans="1:33" ht="47.25" x14ac:dyDescent="0.25">
      <c r="A13" s="24">
        <v>5</v>
      </c>
      <c r="B13" s="25" t="s">
        <v>30</v>
      </c>
      <c r="C13" s="25" t="s">
        <v>6</v>
      </c>
      <c r="D13" s="26" t="s">
        <v>21</v>
      </c>
      <c r="E13" s="25" t="s">
        <v>31</v>
      </c>
      <c r="F13" s="27" t="s">
        <v>31</v>
      </c>
      <c r="G13" s="35">
        <v>100</v>
      </c>
      <c r="H13" s="36">
        <v>0</v>
      </c>
      <c r="I13" s="36">
        <v>350</v>
      </c>
      <c r="J13" s="37">
        <v>0</v>
      </c>
      <c r="K13" s="36">
        <v>200</v>
      </c>
      <c r="L13" s="36">
        <v>0</v>
      </c>
      <c r="M13" s="36">
        <v>0</v>
      </c>
      <c r="N13" s="36">
        <v>50</v>
      </c>
      <c r="O13" s="44">
        <v>20</v>
      </c>
      <c r="P13" s="35">
        <v>225</v>
      </c>
      <c r="Q13" s="36">
        <v>84</v>
      </c>
      <c r="R13" s="36">
        <f>T13+U13+W13+Y13+Z13+AB13+AD13</f>
        <v>104.55</v>
      </c>
      <c r="S13" s="56">
        <v>0</v>
      </c>
      <c r="T13" s="36">
        <v>0</v>
      </c>
      <c r="U13" s="36">
        <v>0</v>
      </c>
      <c r="V13" s="56">
        <v>0</v>
      </c>
      <c r="W13" s="36">
        <v>0</v>
      </c>
      <c r="X13" s="56">
        <v>41</v>
      </c>
      <c r="Y13" s="36">
        <v>0</v>
      </c>
      <c r="Z13" s="36">
        <v>104.55</v>
      </c>
      <c r="AA13" s="56">
        <v>0</v>
      </c>
      <c r="AB13" s="36">
        <v>0</v>
      </c>
      <c r="AC13" s="56">
        <v>0</v>
      </c>
      <c r="AD13" s="36">
        <v>0</v>
      </c>
      <c r="AE13" s="46">
        <f>(G13+H13+I13+J13+K13+L13+M13+N13+O13)*33%</f>
        <v>237.60000000000002</v>
      </c>
      <c r="AF13" s="46">
        <f>(P13+Q13+R13)*33%</f>
        <v>136.47150000000002</v>
      </c>
      <c r="AG13" s="47">
        <f>AE13+AF13</f>
        <v>374.07150000000001</v>
      </c>
    </row>
    <row r="14" spans="1:33" ht="31.5" x14ac:dyDescent="0.25">
      <c r="A14" s="24">
        <v>6</v>
      </c>
      <c r="B14" s="25" t="s">
        <v>16</v>
      </c>
      <c r="C14" s="25" t="s">
        <v>6</v>
      </c>
      <c r="D14" s="26" t="s">
        <v>7</v>
      </c>
      <c r="E14" s="25" t="s">
        <v>14</v>
      </c>
      <c r="F14" s="27" t="s">
        <v>15</v>
      </c>
      <c r="G14" s="35">
        <v>100</v>
      </c>
      <c r="H14" s="36">
        <v>0</v>
      </c>
      <c r="I14" s="36">
        <v>0</v>
      </c>
      <c r="J14" s="37">
        <v>0</v>
      </c>
      <c r="K14" s="36">
        <v>200</v>
      </c>
      <c r="L14" s="36">
        <v>50</v>
      </c>
      <c r="M14" s="36">
        <v>0</v>
      </c>
      <c r="N14" s="36">
        <v>50</v>
      </c>
      <c r="O14" s="44">
        <v>20</v>
      </c>
      <c r="P14" s="35">
        <v>211.5</v>
      </c>
      <c r="Q14" s="36">
        <v>0</v>
      </c>
      <c r="R14" s="36">
        <v>400.5</v>
      </c>
      <c r="S14" s="56">
        <v>0</v>
      </c>
      <c r="T14" s="36">
        <v>0</v>
      </c>
      <c r="U14" s="36">
        <v>0</v>
      </c>
      <c r="V14" s="56">
        <v>0</v>
      </c>
      <c r="W14" s="36">
        <v>0</v>
      </c>
      <c r="X14" s="56">
        <v>0</v>
      </c>
      <c r="Y14" s="36">
        <v>0</v>
      </c>
      <c r="Z14" s="36">
        <v>0</v>
      </c>
      <c r="AA14" s="56">
        <v>120</v>
      </c>
      <c r="AB14" s="36">
        <v>360</v>
      </c>
      <c r="AC14" s="56">
        <v>27</v>
      </c>
      <c r="AD14" s="36">
        <v>40.5</v>
      </c>
      <c r="AE14" s="46">
        <f t="shared" ref="AE14" si="8">(G14+H14+I14+J14+K14+L14+M14+N14+O14)*33%</f>
        <v>138.6</v>
      </c>
      <c r="AF14" s="46">
        <f t="shared" ref="AF14" si="9">(P14+Q14+R14)*33%</f>
        <v>201.96</v>
      </c>
      <c r="AG14" s="47">
        <f t="shared" ref="AG14:AG15" si="10">AE14+AF14</f>
        <v>340.56</v>
      </c>
    </row>
    <row r="15" spans="1:33" ht="31.5" x14ac:dyDescent="0.25">
      <c r="A15" s="24">
        <v>7</v>
      </c>
      <c r="B15" s="25" t="s">
        <v>13</v>
      </c>
      <c r="C15" s="25" t="s">
        <v>6</v>
      </c>
      <c r="D15" s="26" t="s">
        <v>7</v>
      </c>
      <c r="E15" s="25" t="s">
        <v>14</v>
      </c>
      <c r="F15" s="27" t="s">
        <v>15</v>
      </c>
      <c r="G15" s="35">
        <v>100</v>
      </c>
      <c r="H15" s="36">
        <v>0</v>
      </c>
      <c r="I15" s="36">
        <v>0</v>
      </c>
      <c r="J15" s="37">
        <v>0</v>
      </c>
      <c r="K15" s="36">
        <v>200</v>
      </c>
      <c r="L15" s="36">
        <v>0</v>
      </c>
      <c r="M15" s="36">
        <v>0</v>
      </c>
      <c r="N15" s="36">
        <v>30</v>
      </c>
      <c r="O15" s="45">
        <v>15</v>
      </c>
      <c r="P15" s="35">
        <f>85*1.5</f>
        <v>127.5</v>
      </c>
      <c r="Q15" s="36">
        <v>0</v>
      </c>
      <c r="R15" s="45">
        <f>52+321+139.5</f>
        <v>512.5</v>
      </c>
      <c r="S15" s="57">
        <v>0</v>
      </c>
      <c r="T15" s="36">
        <v>0</v>
      </c>
      <c r="U15" s="36">
        <v>0</v>
      </c>
      <c r="V15" s="56">
        <v>13</v>
      </c>
      <c r="W15" s="36">
        <f>13*4</f>
        <v>52</v>
      </c>
      <c r="X15" s="56">
        <v>0</v>
      </c>
      <c r="Y15" s="36">
        <v>0</v>
      </c>
      <c r="Z15" s="36">
        <v>0</v>
      </c>
      <c r="AA15" s="56">
        <v>107</v>
      </c>
      <c r="AB15" s="36">
        <f>107*3</f>
        <v>321</v>
      </c>
      <c r="AC15" s="56">
        <v>93</v>
      </c>
      <c r="AD15" s="36">
        <f>93*1.5</f>
        <v>139.5</v>
      </c>
      <c r="AE15" s="48">
        <f>(G15+H15+I15+J15+K15+L15+M15+N15+O15)*33%</f>
        <v>113.85000000000001</v>
      </c>
      <c r="AF15" s="46">
        <f>(127.5+512.5)*0.33</f>
        <v>211.20000000000002</v>
      </c>
      <c r="AG15" s="47">
        <f t="shared" si="10"/>
        <v>325.05</v>
      </c>
    </row>
    <row r="16" spans="1:33" ht="31.5" x14ac:dyDescent="0.25">
      <c r="A16" s="24">
        <v>8</v>
      </c>
      <c r="B16" s="25" t="s">
        <v>26</v>
      </c>
      <c r="C16" s="25" t="s">
        <v>6</v>
      </c>
      <c r="D16" s="26" t="s">
        <v>7</v>
      </c>
      <c r="E16" s="25" t="s">
        <v>27</v>
      </c>
      <c r="F16" s="27" t="s">
        <v>27</v>
      </c>
      <c r="G16" s="35">
        <v>100</v>
      </c>
      <c r="H16" s="36">
        <v>0</v>
      </c>
      <c r="I16" s="36">
        <v>350</v>
      </c>
      <c r="J16" s="37">
        <v>0</v>
      </c>
      <c r="K16" s="36">
        <v>0</v>
      </c>
      <c r="L16" s="36">
        <v>0</v>
      </c>
      <c r="M16" s="36">
        <v>0</v>
      </c>
      <c r="N16" s="36">
        <v>100</v>
      </c>
      <c r="O16" s="44">
        <v>20</v>
      </c>
      <c r="P16" s="35">
        <v>376.5</v>
      </c>
      <c r="Q16" s="36">
        <v>0</v>
      </c>
      <c r="R16" s="36">
        <f>T16+U16+W16+Y16+Z16+AB16+AD16</f>
        <v>0</v>
      </c>
      <c r="S16" s="56">
        <v>0</v>
      </c>
      <c r="T16" s="36">
        <v>0</v>
      </c>
      <c r="U16" s="36">
        <v>0</v>
      </c>
      <c r="V16" s="56">
        <v>0</v>
      </c>
      <c r="W16" s="36">
        <v>0</v>
      </c>
      <c r="X16" s="56">
        <v>0</v>
      </c>
      <c r="Y16" s="36">
        <v>0</v>
      </c>
      <c r="Z16" s="36">
        <v>0</v>
      </c>
      <c r="AA16" s="56">
        <v>0</v>
      </c>
      <c r="AB16" s="36">
        <v>0</v>
      </c>
      <c r="AC16" s="56">
        <v>0</v>
      </c>
      <c r="AD16" s="36">
        <v>0</v>
      </c>
      <c r="AE16" s="46">
        <f>(G16+H16+I16+J16+K16+L16+M16+N16+O16)*33%</f>
        <v>188.10000000000002</v>
      </c>
      <c r="AF16" s="46">
        <f>(P16+Q16+R16)*33%</f>
        <v>124.245</v>
      </c>
      <c r="AG16" s="47">
        <f>AE16+AF16</f>
        <v>312.34500000000003</v>
      </c>
    </row>
    <row r="17" spans="1:33" ht="31.5" x14ac:dyDescent="0.25">
      <c r="A17" s="24">
        <v>9</v>
      </c>
      <c r="B17" s="25" t="s">
        <v>25</v>
      </c>
      <c r="C17" s="25" t="s">
        <v>6</v>
      </c>
      <c r="D17" s="26" t="s">
        <v>7</v>
      </c>
      <c r="E17" s="25" t="s">
        <v>8</v>
      </c>
      <c r="F17" s="27" t="s">
        <v>8</v>
      </c>
      <c r="G17" s="35">
        <v>100</v>
      </c>
      <c r="H17" s="36">
        <v>30</v>
      </c>
      <c r="I17" s="36">
        <v>0</v>
      </c>
      <c r="J17" s="37">
        <v>0</v>
      </c>
      <c r="K17" s="36">
        <v>200</v>
      </c>
      <c r="L17" s="36">
        <v>50</v>
      </c>
      <c r="M17" s="36">
        <v>0</v>
      </c>
      <c r="N17" s="36">
        <v>60</v>
      </c>
      <c r="O17" s="44">
        <v>15</v>
      </c>
      <c r="P17" s="35">
        <v>208.5</v>
      </c>
      <c r="Q17" s="36">
        <v>25</v>
      </c>
      <c r="R17" s="36">
        <f>T17+U17+W17+Y17+Z17+AB17+AD17</f>
        <v>239.7</v>
      </c>
      <c r="S17" s="56">
        <v>0</v>
      </c>
      <c r="T17" s="36">
        <v>0</v>
      </c>
      <c r="U17" s="36">
        <v>0</v>
      </c>
      <c r="V17" s="56">
        <v>0</v>
      </c>
      <c r="W17" s="36">
        <v>0</v>
      </c>
      <c r="X17" s="56">
        <v>94</v>
      </c>
      <c r="Y17" s="36">
        <v>0</v>
      </c>
      <c r="Z17" s="36">
        <v>239.7</v>
      </c>
      <c r="AA17" s="56">
        <v>0</v>
      </c>
      <c r="AB17" s="36">
        <v>0</v>
      </c>
      <c r="AC17" s="56">
        <v>0</v>
      </c>
      <c r="AD17" s="36">
        <v>0</v>
      </c>
      <c r="AE17" s="46">
        <f>(G17+H17+I17+J17+K17+L17+M17+N17+O17)*33%</f>
        <v>150.15</v>
      </c>
      <c r="AF17" s="46">
        <f>(P17+Q17+R17)*33%</f>
        <v>156.15600000000001</v>
      </c>
      <c r="AG17" s="47">
        <f>AE17+AF17</f>
        <v>306.30600000000004</v>
      </c>
    </row>
    <row r="18" spans="1:33" ht="31.5" x14ac:dyDescent="0.25">
      <c r="A18" s="24">
        <v>10</v>
      </c>
      <c r="B18" s="25" t="s">
        <v>24</v>
      </c>
      <c r="C18" s="25" t="s">
        <v>6</v>
      </c>
      <c r="D18" s="26" t="s">
        <v>7</v>
      </c>
      <c r="E18" s="25" t="s">
        <v>8</v>
      </c>
      <c r="F18" s="27" t="s">
        <v>8</v>
      </c>
      <c r="G18" s="35">
        <v>100</v>
      </c>
      <c r="H18" s="36">
        <v>0</v>
      </c>
      <c r="I18" s="36">
        <v>350</v>
      </c>
      <c r="J18" s="37">
        <v>0</v>
      </c>
      <c r="K18" s="36">
        <v>0</v>
      </c>
      <c r="L18" s="36">
        <v>0</v>
      </c>
      <c r="M18" s="36">
        <v>0</v>
      </c>
      <c r="N18" s="36">
        <v>30</v>
      </c>
      <c r="O18" s="44">
        <v>10</v>
      </c>
      <c r="P18" s="35">
        <v>261</v>
      </c>
      <c r="Q18" s="36">
        <v>84</v>
      </c>
      <c r="R18" s="36">
        <f t="shared" ref="R18" si="11">T18+U18+W18+Y18+Z18+AB18+AD18</f>
        <v>63.75</v>
      </c>
      <c r="S18" s="56">
        <v>0</v>
      </c>
      <c r="T18" s="36">
        <v>0</v>
      </c>
      <c r="U18" s="36">
        <v>0</v>
      </c>
      <c r="V18" s="56">
        <v>0</v>
      </c>
      <c r="W18" s="36">
        <v>0</v>
      </c>
      <c r="X18" s="56">
        <v>25</v>
      </c>
      <c r="Y18" s="36">
        <v>0</v>
      </c>
      <c r="Z18" s="36">
        <v>63.75</v>
      </c>
      <c r="AA18" s="56">
        <v>0</v>
      </c>
      <c r="AB18" s="36">
        <v>0</v>
      </c>
      <c r="AC18" s="56">
        <v>0</v>
      </c>
      <c r="AD18" s="36">
        <v>0</v>
      </c>
      <c r="AE18" s="46">
        <f t="shared" si="1"/>
        <v>161.70000000000002</v>
      </c>
      <c r="AF18" s="46">
        <f t="shared" si="2"/>
        <v>134.88750000000002</v>
      </c>
      <c r="AG18" s="47">
        <f t="shared" ref="AG18" si="12">AE18+AF18</f>
        <v>296.58750000000003</v>
      </c>
    </row>
    <row r="19" spans="1:33" ht="31.5" x14ac:dyDescent="0.25">
      <c r="A19" s="24">
        <v>11</v>
      </c>
      <c r="B19" s="25" t="s">
        <v>32</v>
      </c>
      <c r="C19" s="25" t="s">
        <v>10</v>
      </c>
      <c r="D19" s="26" t="s">
        <v>7</v>
      </c>
      <c r="E19" s="25" t="s">
        <v>8</v>
      </c>
      <c r="F19" s="27" t="s">
        <v>8</v>
      </c>
      <c r="G19" s="35">
        <v>100</v>
      </c>
      <c r="H19" s="36">
        <v>0</v>
      </c>
      <c r="I19" s="36">
        <v>0</v>
      </c>
      <c r="J19" s="37">
        <v>0</v>
      </c>
      <c r="K19" s="36">
        <v>200</v>
      </c>
      <c r="L19" s="36">
        <v>0</v>
      </c>
      <c r="M19" s="36">
        <v>0</v>
      </c>
      <c r="N19" s="36">
        <v>60</v>
      </c>
      <c r="O19" s="44">
        <v>5</v>
      </c>
      <c r="P19" s="35">
        <v>225</v>
      </c>
      <c r="Q19" s="36">
        <v>0</v>
      </c>
      <c r="R19" s="36">
        <f>T19+U19+W19+Y19+Z19+AB19+AD19</f>
        <v>290.7</v>
      </c>
      <c r="S19" s="56">
        <v>0</v>
      </c>
      <c r="T19" s="36">
        <v>0</v>
      </c>
      <c r="U19" s="36">
        <v>0</v>
      </c>
      <c r="V19" s="56">
        <v>0</v>
      </c>
      <c r="W19" s="36">
        <v>0</v>
      </c>
      <c r="X19" s="56">
        <v>114</v>
      </c>
      <c r="Y19" s="36">
        <v>0</v>
      </c>
      <c r="Z19" s="36">
        <v>290.7</v>
      </c>
      <c r="AA19" s="56">
        <v>0</v>
      </c>
      <c r="AB19" s="36">
        <v>0</v>
      </c>
      <c r="AC19" s="56">
        <v>0</v>
      </c>
      <c r="AD19" s="36">
        <v>0</v>
      </c>
      <c r="AE19" s="46">
        <f>(G19+H19+I19+J19+K19+L19+M19+N19+O19)*33%</f>
        <v>120.45</v>
      </c>
      <c r="AF19" s="46">
        <f>(P19+Q19+R19)*33%</f>
        <v>170.18100000000001</v>
      </c>
      <c r="AG19" s="47">
        <f>AE19+AF19</f>
        <v>290.63100000000003</v>
      </c>
    </row>
    <row r="20" spans="1:33" ht="31.5" x14ac:dyDescent="0.25">
      <c r="A20" s="24">
        <v>12</v>
      </c>
      <c r="B20" s="25" t="s">
        <v>29</v>
      </c>
      <c r="C20" s="25" t="s">
        <v>10</v>
      </c>
      <c r="D20" s="26" t="s">
        <v>7</v>
      </c>
      <c r="E20" s="25" t="s">
        <v>14</v>
      </c>
      <c r="F20" s="27" t="s">
        <v>17</v>
      </c>
      <c r="G20" s="35">
        <v>100</v>
      </c>
      <c r="H20" s="36">
        <v>0</v>
      </c>
      <c r="I20" s="36">
        <v>0</v>
      </c>
      <c r="J20" s="37">
        <v>0</v>
      </c>
      <c r="K20" s="36">
        <v>200</v>
      </c>
      <c r="L20" s="36">
        <v>50</v>
      </c>
      <c r="M20" s="36">
        <v>0</v>
      </c>
      <c r="N20" s="36">
        <v>60</v>
      </c>
      <c r="O20" s="44">
        <v>20</v>
      </c>
      <c r="P20" s="35">
        <v>315</v>
      </c>
      <c r="Q20" s="36">
        <v>44</v>
      </c>
      <c r="R20" s="36">
        <f t="shared" ref="R20" si="13">T20+U20+W20+Y20+Z20+AB20+AD20</f>
        <v>0</v>
      </c>
      <c r="S20" s="56">
        <v>0</v>
      </c>
      <c r="T20" s="36">
        <v>0</v>
      </c>
      <c r="U20" s="36">
        <v>0</v>
      </c>
      <c r="V20" s="56">
        <v>0</v>
      </c>
      <c r="W20" s="36">
        <v>0</v>
      </c>
      <c r="X20" s="56">
        <v>0</v>
      </c>
      <c r="Y20" s="36">
        <v>0</v>
      </c>
      <c r="Z20" s="36">
        <v>0</v>
      </c>
      <c r="AA20" s="56">
        <v>0</v>
      </c>
      <c r="AB20" s="36">
        <v>0</v>
      </c>
      <c r="AC20" s="56">
        <v>0</v>
      </c>
      <c r="AD20" s="36">
        <v>0</v>
      </c>
      <c r="AE20" s="46">
        <f t="shared" ref="AE20" si="14">(G20+H20+I20+J20+K20+L20+M20+N20+O20)*33%</f>
        <v>141.9</v>
      </c>
      <c r="AF20" s="46">
        <f t="shared" ref="AF20" si="15">(P20+Q20+R20)*33%</f>
        <v>118.47</v>
      </c>
      <c r="AG20" s="47">
        <f t="shared" ref="AG20" si="16">AE20+AF20</f>
        <v>260.37</v>
      </c>
    </row>
  </sheetData>
  <mergeCells count="10">
    <mergeCell ref="G7:O7"/>
    <mergeCell ref="R7:AD7"/>
    <mergeCell ref="AE7:AG7"/>
    <mergeCell ref="A1:AG1"/>
    <mergeCell ref="A2:AG2"/>
    <mergeCell ref="A3:AG3"/>
    <mergeCell ref="A4:AG4"/>
    <mergeCell ref="A5:AG5"/>
    <mergeCell ref="G6:O6"/>
    <mergeCell ref="P6:R6"/>
  </mergeCells>
  <pageMargins left="0.25" right="0.25" top="0.75" bottom="0.75" header="0.3" footer="0.3"/>
  <pageSetup paperSize="8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6</vt:i4>
      </vt:variant>
    </vt:vector>
  </HeadingPairs>
  <TitlesOfParts>
    <vt:vector size="9" baseType="lpstr">
      <vt:lpstr>ΤΔΠΕΡΙΣΤΑΤΙΚΩΝ</vt:lpstr>
      <vt:lpstr>ΤΕΠ&amp;ΗΛΕΜΠΟΡΙΟΥ</vt:lpstr>
      <vt:lpstr>ΤΔΠ&amp;ΝΟΘΕΙΑΣ</vt:lpstr>
      <vt:lpstr>'ΤΔΠ&amp;ΝΟΘΕΙΑΣ'!Print_Area</vt:lpstr>
      <vt:lpstr>ΤΔΠΕΡΙΣΤΑΤΙΚΩΝ!Print_Area</vt:lpstr>
      <vt:lpstr>'ΤΕΠ&amp;ΗΛΕΜΠΟΡΙΟΥ'!Print_Area</vt:lpstr>
      <vt:lpstr>'ΤΔΠ&amp;ΝΟΘΕΙΑΣ'!Print_Titles</vt:lpstr>
      <vt:lpstr>ΤΔΠΕΡΙΣΤΑΤΙΚΩΝ!Print_Titles</vt:lpstr>
      <vt:lpstr>'ΤΕΠ&amp;ΗΛΕΜΠΟΡΙΟΥ'!Print_Titles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misthodosia</dc:creator>
  <cp:lastModifiedBy>Papathanopoulou Efrossini</cp:lastModifiedBy>
  <cp:lastPrinted>2024-04-23T08:18:25Z</cp:lastPrinted>
  <dcterms:created xsi:type="dcterms:W3CDTF">2024-04-22T10:00:45Z</dcterms:created>
  <dcterms:modified xsi:type="dcterms:W3CDTF">2025-04-30T08:56:53Z</dcterms:modified>
</cp:coreProperties>
</file>